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codeName="ThisWorkbook" autoCompressPictures="0"/>
  <mc:AlternateContent xmlns:mc="http://schemas.openxmlformats.org/markup-compatibility/2006">
    <mc:Choice Requires="x15">
      <x15ac:absPath xmlns:x15ac="http://schemas.microsoft.com/office/spreadsheetml/2010/11/ac" url="https://heiconet-my.sharepoint.com/personal/agarrett_wakefield-vette_com/Documents/Desktop/"/>
    </mc:Choice>
  </mc:AlternateContent>
  <xr:revisionPtr revIDLastSave="1" documentId="8_{D564B04F-026E-4881-AFA1-6D5A679FB9F9}" xr6:coauthVersionLast="47" xr6:coauthVersionMax="47" xr10:uidLastSave="{5356ADBB-C0F8-4C93-8F7C-BE9234CA0206}"/>
  <workbookProtection workbookAlgorithmName="SHA-512" workbookHashValue="xV3V0BvUUHTVojthRaZ2o65DO4P4spespKKq6utRFZyIiHzcI2Eqi6YkYIm5WJhxvdRAWLLO3uVPzVotx6egxg==" workbookSaltValue="GSW5kE3fybFX1FR+U6GJOQ==" workbookSpinCount="100000" lockStructure="1"/>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6" i="5" l="1"/>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T5" i="5"/>
  <c r="B5" i="5"/>
  <c r="V5" i="5"/>
  <c r="J5" i="5"/>
  <c r="E5" i="5"/>
  <c r="X5" i="5" s="1"/>
  <c r="S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6" i="5"/>
  <c r="B7" i="5"/>
  <c r="B8" i="5"/>
  <c r="C5" i="5"/>
  <c r="C6" i="5"/>
  <c r="V6" i="5"/>
  <c r="J6" i="5"/>
  <c r="C7" i="5"/>
  <c r="V7" i="5"/>
  <c r="J7" i="5"/>
  <c r="C8" i="5"/>
  <c r="V8" i="5"/>
  <c r="J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E7" i="5"/>
  <c r="E8" i="5"/>
  <c r="X8" i="5" s="1"/>
  <c r="V9" i="5"/>
  <c r="E9" i="5"/>
  <c r="X9" i="5" s="1"/>
  <c r="V10" i="5"/>
  <c r="E10" i="5"/>
  <c r="X10" i="5" s="1"/>
  <c r="V11" i="5"/>
  <c r="E11" i="5"/>
  <c r="V12" i="5"/>
  <c r="E12" i="5"/>
  <c r="X12" i="5" s="1"/>
  <c r="V13" i="5"/>
  <c r="E13" i="5"/>
  <c r="V14" i="5"/>
  <c r="E14" i="5"/>
  <c r="X14" i="5" s="1"/>
  <c r="V15" i="5"/>
  <c r="E15" i="5"/>
  <c r="V16" i="5"/>
  <c r="E16" i="5"/>
  <c r="X16" i="5" s="1"/>
  <c r="V17" i="5"/>
  <c r="E17" i="5"/>
  <c r="X17" i="5" s="1"/>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V164" i="5"/>
  <c r="E164" i="5"/>
  <c r="X164" i="5" s="1"/>
  <c r="V165" i="5"/>
  <c r="E165" i="5"/>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V208" i="5"/>
  <c r="E208" i="5"/>
  <c r="X208" i="5" s="1"/>
  <c r="V209" i="5"/>
  <c r="E209" i="5"/>
  <c r="X209" i="5" s="1"/>
  <c r="V210" i="5"/>
  <c r="E210" i="5"/>
  <c r="X210" i="5" s="1"/>
  <c r="V211" i="5"/>
  <c r="E211" i="5"/>
  <c r="V212" i="5"/>
  <c r="E212" i="5"/>
  <c r="X212" i="5" s="1"/>
  <c r="V213" i="5"/>
  <c r="E213" i="5"/>
  <c r="X213" i="5" s="1"/>
  <c r="V214" i="5"/>
  <c r="E214" i="5"/>
  <c r="X214" i="5" s="1"/>
  <c r="V215" i="5"/>
  <c r="E215" i="5"/>
  <c r="X215" i="5" s="1"/>
  <c r="V216" i="5"/>
  <c r="E216" i="5"/>
  <c r="X216" i="5" s="1"/>
  <c r="V217" i="5"/>
  <c r="E217" i="5"/>
  <c r="V218" i="5"/>
  <c r="E218" i="5"/>
  <c r="X218" i="5" s="1"/>
  <c r="V219" i="5"/>
  <c r="E219" i="5"/>
  <c r="X219" i="5" s="1"/>
  <c r="V220" i="5"/>
  <c r="E220" i="5"/>
  <c r="X220" i="5" s="1"/>
  <c r="V221" i="5"/>
  <c r="E221" i="5"/>
  <c r="X221" i="5" s="1"/>
  <c r="V222" i="5"/>
  <c r="E222" i="5"/>
  <c r="X222" i="5" s="1"/>
  <c r="V223" i="5"/>
  <c r="E223" i="5"/>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V244" i="5"/>
  <c r="E244" i="5"/>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V293" i="5"/>
  <c r="E293" i="5"/>
  <c r="X293" i="5" s="1"/>
  <c r="V294" i="5"/>
  <c r="E294" i="5"/>
  <c r="X294" i="5" s="1"/>
  <c r="V295" i="5"/>
  <c r="E295" i="5"/>
  <c r="X295" i="5" s="1"/>
  <c r="V296" i="5"/>
  <c r="E296" i="5"/>
  <c r="X296" i="5" s="1"/>
  <c r="V297" i="5"/>
  <c r="E297" i="5"/>
  <c r="V298" i="5"/>
  <c r="E298" i="5"/>
  <c r="X298" i="5" s="1"/>
  <c r="V299" i="5"/>
  <c r="E299" i="5"/>
  <c r="X299" i="5" s="1"/>
  <c r="V300" i="5"/>
  <c r="E300" i="5"/>
  <c r="X300" i="5" s="1"/>
  <c r="V301" i="5"/>
  <c r="E301" i="5"/>
  <c r="V302" i="5"/>
  <c r="E302" i="5"/>
  <c r="X302" i="5" s="1"/>
  <c r="V303" i="5"/>
  <c r="E303" i="5"/>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V368" i="5"/>
  <c r="E368" i="5"/>
  <c r="X368" i="5" s="1"/>
  <c r="V369" i="5"/>
  <c r="E369" i="5"/>
  <c r="X369" i="5" s="1"/>
  <c r="V370" i="5"/>
  <c r="E370" i="5"/>
  <c r="X370" i="5" s="1"/>
  <c r="V371" i="5"/>
  <c r="E371" i="5"/>
  <c r="X371" i="5" s="1"/>
  <c r="V372" i="5"/>
  <c r="E372" i="5"/>
  <c r="X372" i="5" s="1"/>
  <c r="V373" i="5"/>
  <c r="E373" i="5"/>
  <c r="X373" i="5" s="1"/>
  <c r="V374" i="5"/>
  <c r="E374" i="5"/>
  <c r="X374" i="5" s="1"/>
  <c r="V375" i="5"/>
  <c r="E375" i="5"/>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V388" i="5"/>
  <c r="E388" i="5"/>
  <c r="X388" i="5" s="1"/>
  <c r="V389" i="5"/>
  <c r="E389" i="5"/>
  <c r="X389" i="5" s="1"/>
  <c r="V390" i="5"/>
  <c r="E390" i="5"/>
  <c r="X390" i="5" s="1"/>
  <c r="V391" i="5"/>
  <c r="E391" i="5"/>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V404" i="5"/>
  <c r="E404" i="5"/>
  <c r="X404" i="5" s="1"/>
  <c r="V405" i="5"/>
  <c r="E405" i="5"/>
  <c r="X405" i="5" s="1"/>
  <c r="V406" i="5"/>
  <c r="E406" i="5"/>
  <c r="X406" i="5" s="1"/>
  <c r="V407" i="5"/>
  <c r="E407" i="5"/>
  <c r="X407" i="5" s="1"/>
  <c r="V408" i="5"/>
  <c r="E408" i="5"/>
  <c r="X408" i="5" s="1"/>
  <c r="V409" i="5"/>
  <c r="E409" i="5"/>
  <c r="X409" i="5" s="1"/>
  <c r="V410" i="5"/>
  <c r="E410" i="5"/>
  <c r="X410" i="5" s="1"/>
  <c r="V411" i="5"/>
  <c r="E411" i="5"/>
  <c r="V412" i="5"/>
  <c r="E412" i="5"/>
  <c r="X412" i="5" s="1"/>
  <c r="V413" i="5"/>
  <c r="E413" i="5"/>
  <c r="X413" i="5" s="1"/>
  <c r="V414" i="5"/>
  <c r="E414" i="5"/>
  <c r="X414" i="5" s="1"/>
  <c r="V415" i="5"/>
  <c r="E415" i="5"/>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V428" i="5"/>
  <c r="E428" i="5"/>
  <c r="X428" i="5" s="1"/>
  <c r="V429" i="5"/>
  <c r="E429" i="5"/>
  <c r="X429" i="5" s="1"/>
  <c r="V430" i="5"/>
  <c r="E430" i="5"/>
  <c r="X430" i="5" s="1"/>
  <c r="V431" i="5"/>
  <c r="E431" i="5"/>
  <c r="X431" i="5" s="1"/>
  <c r="V432" i="5"/>
  <c r="E432" i="5"/>
  <c r="X432" i="5" s="1"/>
  <c r="V433" i="5"/>
  <c r="E433" i="5"/>
  <c r="X433" i="5" s="1"/>
  <c r="V434" i="5"/>
  <c r="E434" i="5"/>
  <c r="X434" i="5" s="1"/>
  <c r="V435" i="5"/>
  <c r="E435" i="5"/>
  <c r="V436" i="5"/>
  <c r="E436" i="5"/>
  <c r="X436" i="5" s="1"/>
  <c r="V437" i="5"/>
  <c r="E437" i="5"/>
  <c r="X437" i="5" s="1"/>
  <c r="V438" i="5"/>
  <c r="E438" i="5"/>
  <c r="X438" i="5" s="1"/>
  <c r="V439" i="5"/>
  <c r="E439" i="5"/>
  <c r="X439" i="5" s="1"/>
  <c r="V440" i="5"/>
  <c r="E440" i="5"/>
  <c r="X440" i="5" s="1"/>
  <c r="V441" i="5"/>
  <c r="E441" i="5"/>
  <c r="X441" i="5" s="1"/>
  <c r="V442" i="5"/>
  <c r="E442" i="5"/>
  <c r="X442" i="5" s="1"/>
  <c r="V443" i="5"/>
  <c r="E443" i="5"/>
  <c r="V444" i="5"/>
  <c r="E444" i="5"/>
  <c r="X444" i="5" s="1"/>
  <c r="V445" i="5"/>
  <c r="E445" i="5"/>
  <c r="X445" i="5" s="1"/>
  <c r="V446" i="5"/>
  <c r="E446" i="5"/>
  <c r="X446" i="5" s="1"/>
  <c r="V447" i="5"/>
  <c r="E447" i="5"/>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V578" i="5"/>
  <c r="E578" i="5"/>
  <c r="X578" i="5" s="1"/>
  <c r="V579" i="5"/>
  <c r="E579" i="5"/>
  <c r="V580" i="5"/>
  <c r="E580" i="5"/>
  <c r="V581" i="5"/>
  <c r="E581" i="5"/>
  <c r="X581" i="5" s="1"/>
  <c r="V582" i="5"/>
  <c r="E582" i="5"/>
  <c r="X582" i="5" s="1"/>
  <c r="V583" i="5"/>
  <c r="E583" i="5"/>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V596" i="5"/>
  <c r="E596" i="5"/>
  <c r="X596" i="5" s="1"/>
  <c r="V597" i="5"/>
  <c r="E597" i="5"/>
  <c r="X597" i="5" s="1"/>
  <c r="V598" i="5"/>
  <c r="E598" i="5"/>
  <c r="X598" i="5" s="1"/>
  <c r="V599" i="5"/>
  <c r="E599" i="5"/>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V670" i="5"/>
  <c r="E670" i="5"/>
  <c r="X670" i="5" s="1"/>
  <c r="V671" i="5"/>
  <c r="E671" i="5"/>
  <c r="X671" i="5" s="1"/>
  <c r="V672" i="5"/>
  <c r="E672" i="5"/>
  <c r="X672" i="5" s="1"/>
  <c r="V673" i="5"/>
  <c r="E673" i="5"/>
  <c r="V674" i="5"/>
  <c r="E674" i="5"/>
  <c r="X674" i="5" s="1"/>
  <c r="V675" i="5"/>
  <c r="E675" i="5"/>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V776" i="5"/>
  <c r="E776" i="5"/>
  <c r="X776" i="5" s="1"/>
  <c r="V777" i="5"/>
  <c r="E777" i="5"/>
  <c r="X777" i="5" s="1"/>
  <c r="V778" i="5"/>
  <c r="E778" i="5"/>
  <c r="X778" i="5" s="1"/>
  <c r="V779" i="5"/>
  <c r="E779" i="5"/>
  <c r="X779" i="5" s="1"/>
  <c r="V780" i="5"/>
  <c r="E780" i="5"/>
  <c r="X780" i="5" s="1"/>
  <c r="V781" i="5"/>
  <c r="E781" i="5"/>
  <c r="X781" i="5" s="1"/>
  <c r="V782" i="5"/>
  <c r="E782" i="5"/>
  <c r="X782" i="5" s="1"/>
  <c r="V783" i="5"/>
  <c r="E783" i="5"/>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V908" i="5"/>
  <c r="E908" i="5"/>
  <c r="X908" i="5" s="1"/>
  <c r="V909" i="5"/>
  <c r="E909" i="5"/>
  <c r="X909" i="5" s="1"/>
  <c r="V910" i="5"/>
  <c r="E910" i="5"/>
  <c r="X910" i="5" s="1"/>
  <c r="V911" i="5"/>
  <c r="E911" i="5"/>
  <c r="X911" i="5" s="1"/>
  <c r="V912" i="5"/>
  <c r="E912" i="5"/>
  <c r="X912" i="5" s="1"/>
  <c r="V913" i="5"/>
  <c r="E913" i="5"/>
  <c r="X913" i="5" s="1"/>
  <c r="V914" i="5"/>
  <c r="E914" i="5"/>
  <c r="X914" i="5" s="1"/>
  <c r="V915" i="5"/>
  <c r="E915" i="5"/>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V1029" i="5"/>
  <c r="E1029" i="5"/>
  <c r="X1029" i="5" s="1"/>
  <c r="V1030" i="5"/>
  <c r="E1030" i="5"/>
  <c r="X1030" i="5" s="1"/>
  <c r="V1031" i="5"/>
  <c r="E1031" i="5"/>
  <c r="X1031" i="5" s="1"/>
  <c r="V1032" i="5"/>
  <c r="E1032" i="5"/>
  <c r="X1032" i="5" s="1"/>
  <c r="V1033" i="5"/>
  <c r="E1033" i="5"/>
  <c r="X1033" i="5" s="1"/>
  <c r="V1034" i="5"/>
  <c r="E1034" i="5"/>
  <c r="X1034" i="5" s="1"/>
  <c r="V1035" i="5"/>
  <c r="E1035" i="5"/>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V1229" i="5"/>
  <c r="E1229" i="5"/>
  <c r="X1229" i="5" s="1"/>
  <c r="V1230" i="5"/>
  <c r="E1230" i="5"/>
  <c r="X1230" i="5" s="1"/>
  <c r="V1231" i="5"/>
  <c r="E1231" i="5"/>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V1300" i="5"/>
  <c r="E1300" i="5"/>
  <c r="V1301" i="5"/>
  <c r="E1301" i="5"/>
  <c r="X1301" i="5" s="1"/>
  <c r="V1302" i="5"/>
  <c r="E1302" i="5"/>
  <c r="X1302" i="5" s="1"/>
  <c r="V1303" i="5"/>
  <c r="E1303" i="5"/>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V1341" i="5"/>
  <c r="E1341" i="5"/>
  <c r="X1341" i="5" s="1"/>
  <c r="V1342" i="5"/>
  <c r="E1342" i="5"/>
  <c r="X1342" i="5" s="1"/>
  <c r="V1343" i="5"/>
  <c r="E1343" i="5"/>
  <c r="X1343" i="5" s="1"/>
  <c r="V1344" i="5"/>
  <c r="E1344" i="5"/>
  <c r="X1344" i="5" s="1"/>
  <c r="V1345" i="5"/>
  <c r="E1345" i="5"/>
  <c r="X1345" i="5" s="1"/>
  <c r="V1346" i="5"/>
  <c r="E1346" i="5"/>
  <c r="X1346" i="5" s="1"/>
  <c r="V1347" i="5"/>
  <c r="E1347" i="5"/>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V1437" i="5"/>
  <c r="E1437" i="5"/>
  <c r="X1437" i="5" s="1"/>
  <c r="V1438" i="5"/>
  <c r="E1438" i="5"/>
  <c r="X1438" i="5" s="1"/>
  <c r="V1439" i="5"/>
  <c r="E1439" i="5"/>
  <c r="X1439" i="5" s="1"/>
  <c r="V1440" i="5"/>
  <c r="E1440" i="5"/>
  <c r="X1440" i="5" s="1"/>
  <c r="V1441" i="5"/>
  <c r="E1441" i="5"/>
  <c r="X1441" i="5" s="1"/>
  <c r="V1442" i="5"/>
  <c r="E1442" i="5"/>
  <c r="X1442" i="5" s="1"/>
  <c r="V1443" i="5"/>
  <c r="E1443" i="5"/>
  <c r="V1444" i="5"/>
  <c r="E1444" i="5"/>
  <c r="X1444" i="5" s="1"/>
  <c r="V1445" i="5"/>
  <c r="E1445" i="5"/>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V1472" i="5"/>
  <c r="E1472" i="5"/>
  <c r="X1472" i="5" s="1"/>
  <c r="V1473" i="5"/>
  <c r="E1473" i="5"/>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V1522" i="5"/>
  <c r="E1522" i="5"/>
  <c r="X1522" i="5" s="1"/>
  <c r="V1523" i="5"/>
  <c r="E1523" i="5"/>
  <c r="X1523" i="5" s="1"/>
  <c r="V1524" i="5"/>
  <c r="E1524" i="5"/>
  <c r="X1524" i="5" s="1"/>
  <c r="V1525" i="5"/>
  <c r="E1525" i="5"/>
  <c r="X1525" i="5" s="1"/>
  <c r="V1526" i="5"/>
  <c r="E1526" i="5"/>
  <c r="X1526" i="5" s="1"/>
  <c r="V1527" i="5"/>
  <c r="E1527" i="5"/>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V1564" i="5"/>
  <c r="E1564" i="5"/>
  <c r="X1564" i="5" s="1"/>
  <c r="V1565" i="5"/>
  <c r="E1565" i="5"/>
  <c r="X1565" i="5" s="1"/>
  <c r="V1566" i="5"/>
  <c r="E1566" i="5"/>
  <c r="X1566" i="5" s="1"/>
  <c r="V1567" i="5"/>
  <c r="E1567" i="5"/>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V1640" i="5"/>
  <c r="E1640" i="5"/>
  <c r="X1640" i="5" s="1"/>
  <c r="V1641" i="5"/>
  <c r="E1641" i="5"/>
  <c r="X1641" i="5" s="1"/>
  <c r="V1642" i="5"/>
  <c r="E1642" i="5"/>
  <c r="X1642" i="5" s="1"/>
  <c r="V1643" i="5"/>
  <c r="E1643" i="5"/>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V1652" i="5"/>
  <c r="E1652" i="5"/>
  <c r="X1652" i="5" s="1"/>
  <c r="V1653" i="5"/>
  <c r="E1653" i="5"/>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V1724" i="5"/>
  <c r="E1724" i="5"/>
  <c r="X1724" i="5" s="1"/>
  <c r="V1725" i="5"/>
  <c r="E1725" i="5"/>
  <c r="X1725" i="5" s="1"/>
  <c r="V1726" i="5"/>
  <c r="E1726" i="5"/>
  <c r="X1726" i="5" s="1"/>
  <c r="V1727" i="5"/>
  <c r="E1727" i="5"/>
  <c r="V1728" i="5"/>
  <c r="E1728" i="5"/>
  <c r="X1728" i="5" s="1"/>
  <c r="V1729" i="5"/>
  <c r="E1729" i="5"/>
  <c r="X1729" i="5" s="1"/>
  <c r="V1730" i="5"/>
  <c r="E1730" i="5"/>
  <c r="X1730" i="5" s="1"/>
  <c r="V1731" i="5"/>
  <c r="E1731" i="5"/>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V1952" i="5"/>
  <c r="E1952" i="5"/>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V2056" i="5"/>
  <c r="E2056" i="5"/>
  <c r="X2056" i="5" s="1"/>
  <c r="V2057" i="5"/>
  <c r="E2057" i="5"/>
  <c r="X2057" i="5" s="1"/>
  <c r="V2058" i="5"/>
  <c r="E2058" i="5"/>
  <c r="X2058" i="5" s="1"/>
  <c r="V2059" i="5"/>
  <c r="E2059" i="5"/>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V2140" i="5"/>
  <c r="E2140" i="5"/>
  <c r="X2140" i="5" s="1"/>
  <c r="V2141" i="5"/>
  <c r="E2141" i="5"/>
  <c r="X2141" i="5" s="1"/>
  <c r="V2142" i="5"/>
  <c r="E2142" i="5"/>
  <c r="X2142" i="5" s="1"/>
  <c r="V2143" i="5"/>
  <c r="E2143" i="5"/>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V2212" i="5"/>
  <c r="E2212" i="5"/>
  <c r="X2212" i="5" s="1"/>
  <c r="V2213" i="5"/>
  <c r="E2213" i="5"/>
  <c r="X2213" i="5" s="1"/>
  <c r="V2214" i="5"/>
  <c r="E2214" i="5"/>
  <c r="X2214" i="5" s="1"/>
  <c r="V2215" i="5"/>
  <c r="E2215" i="5"/>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V2404" i="5"/>
  <c r="E2404" i="5"/>
  <c r="X2404" i="5" s="1"/>
  <c r="V2405" i="5"/>
  <c r="E2405" i="5"/>
  <c r="X2405" i="5" s="1"/>
  <c r="V2406" i="5"/>
  <c r="E2406" i="5"/>
  <c r="X2406" i="5" s="1"/>
  <c r="V2407" i="5"/>
  <c r="E2407" i="5"/>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V2488" i="5"/>
  <c r="E2488" i="5"/>
  <c r="X2488" i="5" s="1"/>
  <c r="V2489" i="5"/>
  <c r="E2489" i="5"/>
  <c r="X2489" i="5" s="1"/>
  <c r="V2490" i="5"/>
  <c r="E2490" i="5"/>
  <c r="X2490" i="5" s="1"/>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G15" i="6" s="1"/>
  <c r="H15" i="6" s="1"/>
  <c r="B14" i="6"/>
  <c r="G14" i="6" s="1"/>
  <c r="H14" i="6" s="1"/>
  <c r="D14" i="6" s="1"/>
  <c r="H13" i="6"/>
  <c r="B12" i="6"/>
  <c r="G12" i="6"/>
  <c r="H12" i="6"/>
  <c r="D12" i="6" s="1"/>
  <c r="B11" i="6"/>
  <c r="G11" i="6"/>
  <c r="H11" i="6" s="1"/>
  <c r="D11" i="6" s="1"/>
  <c r="G10" i="6"/>
  <c r="H10" i="6"/>
  <c r="D10" i="6" s="1"/>
  <c r="G9" i="6"/>
  <c r="H9" i="6" s="1"/>
  <c r="D9" i="6" s="1"/>
  <c r="B8" i="6"/>
  <c r="G8" i="6" s="1"/>
  <c r="H8" i="6" s="1"/>
  <c r="D8" i="6" s="1"/>
  <c r="B7" i="6"/>
  <c r="G7" i="6" s="1"/>
  <c r="H7" i="6" s="1"/>
  <c r="D7" i="6" s="1"/>
  <c r="B6" i="6"/>
  <c r="G6" i="6"/>
  <c r="B5" i="6"/>
  <c r="F6" i="6"/>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B45" i="4" s="1"/>
  <c r="A30" i="6" s="1"/>
  <c r="P44" i="4"/>
  <c r="P43" i="4"/>
  <c r="Q43" i="4"/>
  <c r="P41" i="4"/>
  <c r="P40" i="4"/>
  <c r="B40" i="4" s="1"/>
  <c r="A26" i="6" s="1"/>
  <c r="P39" i="4"/>
  <c r="P38" i="4"/>
  <c r="P37" i="4"/>
  <c r="Q37" i="4" s="1"/>
  <c r="P35" i="4"/>
  <c r="P34" i="4"/>
  <c r="P33" i="4"/>
  <c r="P32" i="4"/>
  <c r="P31" i="4"/>
  <c r="Q31" i="4" s="1"/>
  <c r="P29" i="4"/>
  <c r="B29" i="4" s="1"/>
  <c r="A17" i="6" s="1"/>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X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F5"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X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X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X2059" i="5"/>
  <c r="I2067" i="5"/>
  <c r="H2067" i="5"/>
  <c r="R2067" i="5"/>
  <c r="J2067" i="5"/>
  <c r="F2067" i="5"/>
  <c r="I1816" i="5"/>
  <c r="F1824" i="5"/>
  <c r="H1836" i="5"/>
  <c r="I1840" i="5"/>
  <c r="F1843" i="5"/>
  <c r="AB1866" i="5"/>
  <c r="R1903" i="5"/>
  <c r="H1903" i="5"/>
  <c r="F1903" i="5"/>
  <c r="X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B37" i="6" s="1"/>
  <c r="G37" i="6" s="1"/>
  <c r="F2442" i="5"/>
  <c r="J2442" i="5"/>
  <c r="I2442" i="5"/>
  <c r="H2442" i="5"/>
  <c r="AB2460" i="5"/>
  <c r="F2497" i="5"/>
  <c r="R2497" i="5"/>
  <c r="J2497" i="5"/>
  <c r="I2497" i="5"/>
  <c r="H2497" i="5"/>
  <c r="S2501" i="5"/>
  <c r="F64" i="6"/>
  <c r="G5" i="6"/>
  <c r="H5" i="6" s="1"/>
  <c r="H6"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D17" i="6" s="1"/>
  <c r="AB2443" i="5"/>
  <c r="S2443" i="5"/>
  <c r="S2450" i="5"/>
  <c r="S2452" i="5"/>
  <c r="J2461" i="5"/>
  <c r="J2469" i="5"/>
  <c r="S2495" i="5"/>
  <c r="S2499" i="5"/>
  <c r="S2503" i="5"/>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F26" i="6" s="1"/>
  <c r="G16" i="6"/>
  <c r="H16" i="6" s="1"/>
  <c r="D16" i="6" s="1"/>
  <c r="B19" i="6"/>
  <c r="A38" i="2"/>
  <c r="J4" i="5"/>
  <c r="B41" i="4"/>
  <c r="A55" i="2"/>
  <c r="A73" i="2"/>
  <c r="B9" i="3"/>
  <c r="A3" i="2"/>
  <c r="A20" i="2"/>
  <c r="B17" i="3"/>
  <c r="B25" i="3"/>
  <c r="C20" i="3"/>
  <c r="A75" i="2"/>
  <c r="C25" i="3"/>
  <c r="N4" i="5"/>
  <c r="A43" i="2"/>
  <c r="C3" i="3"/>
  <c r="C19" i="3"/>
  <c r="P4" i="5"/>
  <c r="A45" i="2"/>
  <c r="C4" i="3"/>
  <c r="B26" i="4"/>
  <c r="B32" i="4" s="1"/>
  <c r="A19" i="6" s="1"/>
  <c r="A12" i="2"/>
  <c r="A29" i="2"/>
  <c r="A46" i="2"/>
  <c r="A63" i="2"/>
  <c r="B5" i="3"/>
  <c r="B13" i="3"/>
  <c r="B21" i="3"/>
  <c r="B29" i="3"/>
  <c r="B9" i="4"/>
  <c r="A5" i="6" s="1"/>
  <c r="B39" i="4"/>
  <c r="G3" i="5"/>
  <c r="B19" i="4"/>
  <c r="H74" i="4"/>
  <c r="A11" i="2"/>
  <c r="A28" i="2"/>
  <c r="A62" i="2"/>
  <c r="C12" i="3"/>
  <c r="C28" i="3"/>
  <c r="B7" i="4"/>
  <c r="J2" i="5"/>
  <c r="A13" i="2"/>
  <c r="A30" i="2"/>
  <c r="A48" i="2"/>
  <c r="A64" i="2"/>
  <c r="C5" i="3"/>
  <c r="C13" i="3"/>
  <c r="C21" i="3"/>
  <c r="C29" i="3"/>
  <c r="B67" i="4"/>
  <c r="A48" i="6" s="1"/>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B75" i="4"/>
  <c r="A5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81" i="4"/>
  <c r="A58"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7" i="4" s="1"/>
  <c r="B44" i="4"/>
  <c r="A29" i="6" s="1"/>
  <c r="A4" i="5"/>
  <c r="I4" i="5"/>
  <c r="I14" i="6"/>
  <c r="I15" i="6"/>
  <c r="I16" i="6"/>
  <c r="C16" i="6" s="1"/>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X165" i="5"/>
  <c r="X483" i="5"/>
  <c r="X387" i="5"/>
  <c r="S532" i="5"/>
  <c r="S356" i="5"/>
  <c r="X301" i="5"/>
  <c r="S343" i="5"/>
  <c r="X217" i="5"/>
  <c r="S315" i="5"/>
  <c r="S357" i="5"/>
  <c r="S383"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H1652" i="5"/>
  <c r="I1644" i="5"/>
  <c r="H942" i="5"/>
  <c r="I720" i="5"/>
  <c r="R2181" i="5"/>
  <c r="I2164" i="5"/>
  <c r="X2012" i="5"/>
  <c r="R1668" i="5"/>
  <c r="F1708" i="5"/>
  <c r="I1652" i="5"/>
  <c r="J1644" i="5"/>
  <c r="H391" i="5"/>
  <c r="J720" i="5"/>
  <c r="J2454" i="5"/>
  <c r="F2215" i="5"/>
  <c r="X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X987" i="5"/>
  <c r="F987" i="5"/>
  <c r="H851" i="5"/>
  <c r="F851" i="5"/>
  <c r="R1107" i="5"/>
  <c r="F931" i="5"/>
  <c r="I931" i="5"/>
  <c r="I1138" i="5"/>
  <c r="R867" i="5"/>
  <c r="X915"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X1015"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X1095"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J983" i="5"/>
  <c r="H983" i="5"/>
  <c r="F983" i="5"/>
  <c r="H766" i="5"/>
  <c r="J766" i="5"/>
  <c r="I766" i="5"/>
  <c r="F766" i="5"/>
  <c r="H496" i="5"/>
  <c r="F496" i="5"/>
  <c r="R496" i="5"/>
  <c r="J496" i="5"/>
  <c r="H303" i="5"/>
  <c r="I431" i="5"/>
  <c r="F431" i="5"/>
  <c r="I427" i="5"/>
  <c r="F427" i="5"/>
  <c r="X6" i="5"/>
  <c r="F24" i="6"/>
  <c r="B44" i="6"/>
  <c r="G44" i="6" s="1"/>
  <c r="B29" i="6"/>
  <c r="G29" i="6"/>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X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X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X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X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X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X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B36" i="6"/>
  <c r="G36" i="6" s="1"/>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X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X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X2263" i="5"/>
  <c r="R2263" i="5"/>
  <c r="F2263" i="5"/>
  <c r="R2034" i="5"/>
  <c r="J2034" i="5"/>
  <c r="I2034" i="5"/>
  <c r="H2034" i="5"/>
  <c r="F2034" i="5"/>
  <c r="X1819" i="5"/>
  <c r="R1819" i="5"/>
  <c r="F1819" i="5"/>
  <c r="J1819" i="5"/>
  <c r="I1819" i="5"/>
  <c r="H1819" i="5"/>
  <c r="H1803" i="5"/>
  <c r="F1803" i="5"/>
  <c r="X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X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X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X823" i="5"/>
  <c r="F823" i="5"/>
  <c r="R823" i="5"/>
  <c r="H823" i="5"/>
  <c r="R868" i="5"/>
  <c r="I868" i="5"/>
  <c r="F868" i="5"/>
  <c r="J868" i="5"/>
  <c r="H868" i="5"/>
  <c r="X907"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X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X1028" i="5"/>
  <c r="R1028" i="5"/>
  <c r="J1028" i="5"/>
  <c r="I1028" i="5"/>
  <c r="F1407" i="5"/>
  <c r="R1407" i="5"/>
  <c r="J1407" i="5"/>
  <c r="I1407" i="5"/>
  <c r="H1407" i="5"/>
  <c r="I1331" i="5"/>
  <c r="H1331" i="5"/>
  <c r="R1331" i="5"/>
  <c r="J1331" i="5"/>
  <c r="F1331" i="5"/>
  <c r="I1299" i="5"/>
  <c r="H1299" i="5"/>
  <c r="R1299" i="5"/>
  <c r="J1299" i="5"/>
  <c r="F1299" i="5"/>
  <c r="X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X675"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X2491" i="5"/>
  <c r="R2491" i="5"/>
  <c r="I2403" i="5"/>
  <c r="H2403" i="5"/>
  <c r="F2403" i="5"/>
  <c r="R2403" i="5"/>
  <c r="J2403" i="5"/>
  <c r="X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F1868" i="5"/>
  <c r="X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X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X1521" i="5"/>
  <c r="I1521" i="5"/>
  <c r="R1580" i="5"/>
  <c r="J1580" i="5"/>
  <c r="I1580" i="5"/>
  <c r="H1580" i="5"/>
  <c r="F1580" i="5"/>
  <c r="H1436" i="5"/>
  <c r="X1436" i="5"/>
  <c r="R1436" i="5"/>
  <c r="F1436" i="5"/>
  <c r="J1436" i="5"/>
  <c r="I1436" i="5"/>
  <c r="J1228" i="5"/>
  <c r="I1228" i="5"/>
  <c r="F1228" i="5"/>
  <c r="X1228" i="5"/>
  <c r="R1228" i="5"/>
  <c r="H1228" i="5"/>
  <c r="J1196" i="5"/>
  <c r="I1196" i="5"/>
  <c r="F1196" i="5"/>
  <c r="R1196" i="5"/>
  <c r="H1196" i="5"/>
  <c r="J1164" i="5"/>
  <c r="I1164" i="5"/>
  <c r="F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X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X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X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X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X1473" i="5"/>
  <c r="I1473" i="5"/>
  <c r="R1473" i="5"/>
  <c r="H1400" i="5"/>
  <c r="F1400" i="5"/>
  <c r="R1400" i="5"/>
  <c r="J1400" i="5"/>
  <c r="I1400" i="5"/>
  <c r="I1327" i="5"/>
  <c r="H1327" i="5"/>
  <c r="R1327" i="5"/>
  <c r="J1327" i="5"/>
  <c r="F1327" i="5"/>
  <c r="X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X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X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X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X833" i="5"/>
  <c r="R833" i="5"/>
  <c r="I833" i="5"/>
  <c r="J833" i="5"/>
  <c r="H833" i="5"/>
  <c r="I673" i="5"/>
  <c r="H673" i="5"/>
  <c r="F673" i="5"/>
  <c r="X673" i="5"/>
  <c r="R673" i="5"/>
  <c r="J673" i="5"/>
  <c r="I641" i="5"/>
  <c r="H641" i="5"/>
  <c r="F641" i="5"/>
  <c r="R641" i="5"/>
  <c r="J641" i="5"/>
  <c r="I609" i="5"/>
  <c r="H609" i="5"/>
  <c r="F609" i="5"/>
  <c r="R609" i="5"/>
  <c r="J609" i="5"/>
  <c r="R671" i="5"/>
  <c r="J671" i="5"/>
  <c r="I671" i="5"/>
  <c r="H671" i="5"/>
  <c r="F671" i="5"/>
  <c r="R663" i="5"/>
  <c r="J663" i="5"/>
  <c r="I663" i="5"/>
  <c r="H663" i="5"/>
  <c r="F663" i="5"/>
  <c r="X655" i="5"/>
  <c r="R655" i="5"/>
  <c r="J655" i="5"/>
  <c r="I655" i="5"/>
  <c r="H655" i="5"/>
  <c r="F655" i="5"/>
  <c r="R647" i="5"/>
  <c r="J647" i="5"/>
  <c r="I647" i="5"/>
  <c r="H647" i="5"/>
  <c r="F647" i="5"/>
  <c r="X639"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X2143" i="5"/>
  <c r="R1955" i="5"/>
  <c r="J1955" i="5"/>
  <c r="I1955" i="5"/>
  <c r="H1955" i="5"/>
  <c r="F1955" i="5"/>
  <c r="R1951" i="5"/>
  <c r="J1951" i="5"/>
  <c r="I1951" i="5"/>
  <c r="H1951" i="5"/>
  <c r="F1951" i="5"/>
  <c r="X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X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X2167" i="5"/>
  <c r="F2058" i="5"/>
  <c r="R2058" i="5"/>
  <c r="J2058" i="5"/>
  <c r="I2058" i="5"/>
  <c r="H2058" i="5"/>
  <c r="H2211" i="5"/>
  <c r="X2211" i="5"/>
  <c r="R2211" i="5"/>
  <c r="J2211" i="5"/>
  <c r="I2211" i="5"/>
  <c r="F2211" i="5"/>
  <c r="J2120" i="5"/>
  <c r="I2120" i="5"/>
  <c r="H2120" i="5"/>
  <c r="R2120" i="5"/>
  <c r="F2120" i="5"/>
  <c r="I2095" i="5"/>
  <c r="H2095" i="5"/>
  <c r="F2095" i="5"/>
  <c r="R2095" i="5"/>
  <c r="J2095" i="5"/>
  <c r="I2175" i="5"/>
  <c r="H2175" i="5"/>
  <c r="F2175" i="5"/>
  <c r="R2175" i="5"/>
  <c r="J2175" i="5"/>
  <c r="X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X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X1575" i="5"/>
  <c r="F1358" i="5"/>
  <c r="R1358" i="5"/>
  <c r="J1358" i="5"/>
  <c r="H1358" i="5"/>
  <c r="I1358" i="5"/>
  <c r="R1340" i="5"/>
  <c r="F1340" i="5"/>
  <c r="X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s="1"/>
  <c r="D44" i="6"/>
  <c r="F39" i="6"/>
  <c r="F49" i="6"/>
  <c r="F29" i="6"/>
  <c r="H29" i="6" s="1"/>
  <c r="D29" i="6" s="1"/>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X1829" i="5"/>
  <c r="R1829" i="5"/>
  <c r="J1829" i="5"/>
  <c r="H1829" i="5"/>
  <c r="H1787" i="5"/>
  <c r="F1787" i="5"/>
  <c r="R1787" i="5"/>
  <c r="J1787" i="5"/>
  <c r="I1787" i="5"/>
  <c r="I1922" i="5"/>
  <c r="H1922" i="5"/>
  <c r="F1922" i="5"/>
  <c r="R1922" i="5"/>
  <c r="J1922" i="5"/>
  <c r="J1896" i="5"/>
  <c r="R1896" i="5"/>
  <c r="I1896" i="5"/>
  <c r="H1896" i="5"/>
  <c r="F1896" i="5"/>
  <c r="R1743" i="5"/>
  <c r="X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X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X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X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X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S597" i="5"/>
  <c r="X599" i="5"/>
  <c r="S599" i="5"/>
  <c r="S611" i="5"/>
  <c r="X577" i="5"/>
  <c r="S601" i="5"/>
  <c r="X427" i="5"/>
  <c r="X375" i="5"/>
  <c r="X244" i="5"/>
  <c r="X567" i="5"/>
  <c r="X151" i="5"/>
  <c r="X103" i="5"/>
  <c r="X339" i="5"/>
  <c r="X595" i="5"/>
  <c r="X411" i="5"/>
  <c r="S600" i="5"/>
  <c r="X447" i="5"/>
  <c r="X243" i="5"/>
  <c r="X403" i="5"/>
  <c r="S382" i="5"/>
  <c r="X367" i="5"/>
  <c r="X297" i="5"/>
  <c r="X207" i="5"/>
  <c r="X115" i="5"/>
  <c r="S533" i="5"/>
  <c r="S355" i="5"/>
  <c r="X391" i="5"/>
  <c r="S602" i="5"/>
  <c r="X124" i="5"/>
  <c r="S603" i="5"/>
  <c r="X292" i="5"/>
  <c r="S605" i="5"/>
  <c r="X163" i="5"/>
  <c r="X443" i="5"/>
  <c r="S607" i="5"/>
  <c r="X579" i="5"/>
  <c r="X303" i="5"/>
  <c r="X211" i="5"/>
  <c r="X435" i="5"/>
  <c r="X43" i="5"/>
  <c r="X580" i="5"/>
  <c r="X87" i="5"/>
  <c r="S314" i="5"/>
  <c r="X463" i="5"/>
  <c r="X196" i="5"/>
  <c r="X583" i="5"/>
  <c r="X415" i="5"/>
  <c r="AB12" i="5"/>
  <c r="AB9" i="5"/>
  <c r="AB10" i="5"/>
  <c r="AB14" i="5"/>
  <c r="AB17" i="5"/>
  <c r="AB16" i="5"/>
  <c r="AB8" i="5"/>
  <c r="AB13" i="5"/>
  <c r="AB15" i="5"/>
  <c r="AB11" i="5"/>
  <c r="AB7"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H17" i="5"/>
  <c r="I17" i="5"/>
  <c r="J17" i="5"/>
  <c r="R17" i="5"/>
  <c r="F17" i="5"/>
  <c r="G66" i="6"/>
  <c r="G67" i="6"/>
  <c r="G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3" i="5"/>
  <c r="X11" i="5"/>
  <c r="X15" i="5"/>
  <c r="X7" i="5"/>
  <c r="S17" i="5"/>
  <c r="S12" i="5"/>
  <c r="S16" i="5"/>
  <c r="S15" i="5"/>
  <c r="S13" i="5"/>
  <c r="S14" i="5"/>
  <c r="S10" i="5"/>
  <c r="S11" i="5"/>
  <c r="S8" i="5"/>
  <c r="S9" i="5"/>
  <c r="S7" i="5"/>
  <c r="G64" i="6" a="1"/>
  <c r="B34" i="4" l="1"/>
  <c r="A21" i="6" s="1"/>
  <c r="A14" i="6"/>
  <c r="B62" i="4"/>
  <c r="A44" i="6" s="1"/>
  <c r="D61" i="4"/>
  <c r="G55" i="4"/>
  <c r="C44" i="6"/>
  <c r="C10" i="6"/>
  <c r="F67" i="6"/>
  <c r="H67" i="6" s="1"/>
  <c r="D67" i="6" s="1"/>
  <c r="F31" i="6"/>
  <c r="F51" i="6"/>
  <c r="F36" i="6"/>
  <c r="H36" i="6" s="1"/>
  <c r="D36" i="6" s="1"/>
  <c r="F41" i="6"/>
  <c r="F46" i="6"/>
  <c r="C15" i="6"/>
  <c r="D15" i="6"/>
  <c r="B89" i="4"/>
  <c r="A63" i="6" s="1"/>
  <c r="B37" i="4"/>
  <c r="A23" i="6" s="1"/>
  <c r="B79" i="4"/>
  <c r="A57" i="6" s="1"/>
  <c r="B85" i="4"/>
  <c r="A60" i="6" s="1"/>
  <c r="B55" i="4"/>
  <c r="A38" i="6" s="1"/>
  <c r="B77" i="4"/>
  <c r="A55" i="6" s="1"/>
  <c r="B43" i="4"/>
  <c r="A28" i="6" s="1"/>
  <c r="A27" i="6"/>
  <c r="B59" i="4"/>
  <c r="A42" i="6" s="1"/>
  <c r="B65" i="4"/>
  <c r="A47" i="6" s="1"/>
  <c r="B87" i="4"/>
  <c r="A62" i="6" s="1"/>
  <c r="B31" i="4"/>
  <c r="A18" i="6" s="1"/>
  <c r="B71" i="4"/>
  <c r="A52" i="6" s="1"/>
  <c r="B26" i="6"/>
  <c r="G26" i="6" s="1"/>
  <c r="H26" i="6" s="1"/>
  <c r="B47" i="6"/>
  <c r="G47" i="6" s="1"/>
  <c r="B42" i="6"/>
  <c r="G42" i="6" s="1"/>
  <c r="C24" i="6"/>
  <c r="C29" i="6"/>
  <c r="B53" i="4"/>
  <c r="A37" i="6" s="1"/>
  <c r="B46" i="6"/>
  <c r="G46" i="6" s="1"/>
  <c r="B39" i="6"/>
  <c r="G39" i="6" s="1"/>
  <c r="H39" i="6" s="1"/>
  <c r="D39" i="6" s="1"/>
  <c r="B34" i="6"/>
  <c r="G34" i="6" s="1"/>
  <c r="B24" i="6"/>
  <c r="G24" i="6" s="1"/>
  <c r="H24" i="6" s="1"/>
  <c r="D24" i="6" s="1"/>
  <c r="B49" i="6"/>
  <c r="G49" i="6" s="1"/>
  <c r="H49" i="6" s="1"/>
  <c r="D49" i="6" s="1"/>
  <c r="G19" i="6"/>
  <c r="H19" i="6" s="1"/>
  <c r="D67" i="4"/>
  <c r="F65" i="6"/>
  <c r="F34" i="6"/>
  <c r="B49" i="4"/>
  <c r="A33" i="6" s="1"/>
  <c r="B61" i="4"/>
  <c r="A43" i="6" s="1"/>
  <c r="B83" i="4"/>
  <c r="A59" i="6" s="1"/>
  <c r="C19" i="6"/>
  <c r="C14" i="6"/>
  <c r="D43" i="4"/>
  <c r="D49" i="4"/>
  <c r="D55" i="4"/>
  <c r="D37" i="4"/>
  <c r="B31" i="6"/>
  <c r="G31" i="6" s="1"/>
  <c r="G21" i="6"/>
  <c r="H21" i="6" s="1"/>
  <c r="B51" i="6"/>
  <c r="G51" i="6" s="1"/>
  <c r="B41" i="6"/>
  <c r="G41" i="6" s="1"/>
  <c r="F27" i="6"/>
  <c r="B52" i="6"/>
  <c r="G52" i="6" s="1"/>
  <c r="B32" i="6"/>
  <c r="G32" i="6" s="1"/>
  <c r="G22" i="6"/>
  <c r="H22" i="6" s="1"/>
  <c r="B27" i="6"/>
  <c r="G27" i="6" s="1"/>
  <c r="B20" i="6"/>
  <c r="B50" i="6"/>
  <c r="G50" i="6" s="1"/>
  <c r="B30" i="6"/>
  <c r="G30" i="6" s="1"/>
  <c r="F20" i="6"/>
  <c r="C49" i="6"/>
  <c r="C17" i="6"/>
  <c r="C22" i="6"/>
  <c r="C39" i="6"/>
  <c r="C67" i="6"/>
  <c r="G37" i="4"/>
  <c r="B64" i="4"/>
  <c r="A46" i="6" s="1"/>
  <c r="B70" i="4"/>
  <c r="A51" i="6" s="1"/>
  <c r="A25" i="6"/>
  <c r="B51" i="4"/>
  <c r="A35" i="6" s="1"/>
  <c r="B52" i="4"/>
  <c r="A36" i="6" s="1"/>
  <c r="B58" i="4"/>
  <c r="A41" i="6" s="1"/>
  <c r="C12" i="6"/>
  <c r="B69" i="4"/>
  <c r="A50" i="6" s="1"/>
  <c r="C9" i="6"/>
  <c r="C11" i="6"/>
  <c r="C8" i="6"/>
  <c r="C7" i="6"/>
  <c r="B63" i="4"/>
  <c r="A45" i="6" s="1"/>
  <c r="A24" i="6"/>
  <c r="B68" i="4"/>
  <c r="A49" i="6" s="1"/>
  <c r="G61" i="4"/>
  <c r="B57" i="4"/>
  <c r="A40" i="6" s="1"/>
  <c r="B56" i="4"/>
  <c r="A39" i="6" s="1"/>
  <c r="D5" i="6"/>
  <c r="C5" i="6"/>
  <c r="G43" i="4"/>
  <c r="G49" i="4"/>
  <c r="G31" i="4"/>
  <c r="B33" i="4"/>
  <c r="A20" i="6" s="1"/>
  <c r="G74" i="4"/>
  <c r="C4" i="6"/>
  <c r="G64" i="6"/>
  <c r="F69" i="6"/>
  <c r="G69" i="6" a="1"/>
  <c r="G69" i="6" s="1"/>
  <c r="B35" i="4"/>
  <c r="A22" i="6" s="1"/>
  <c r="D26" i="6" l="1"/>
  <c r="C26" i="6"/>
  <c r="B35" i="6"/>
  <c r="G35" i="6" s="1"/>
  <c r="B45" i="6"/>
  <c r="G45" i="6" s="1"/>
  <c r="B40" i="6"/>
  <c r="G40" i="6" s="1"/>
  <c r="F25" i="6"/>
  <c r="B25" i="6"/>
  <c r="G25" i="6" s="1"/>
  <c r="G20" i="6"/>
  <c r="K67" i="6"/>
  <c r="D21" i="6"/>
  <c r="C21" i="6"/>
  <c r="C2" i="6"/>
  <c r="H65" i="6"/>
  <c r="B2" i="6"/>
  <c r="H46" i="6"/>
  <c r="K68" i="6"/>
  <c r="D22" i="6"/>
  <c r="H41" i="6"/>
  <c r="D19" i="6"/>
  <c r="K65" i="6"/>
  <c r="H20" i="6"/>
  <c r="F47" i="6"/>
  <c r="H47" i="6" s="1"/>
  <c r="F37" i="6"/>
  <c r="H37" i="6" s="1"/>
  <c r="F32" i="6"/>
  <c r="H32" i="6" s="1"/>
  <c r="F42" i="6"/>
  <c r="H42" i="6" s="1"/>
  <c r="F68" i="6"/>
  <c r="H68" i="6" s="1"/>
  <c r="F52" i="6"/>
  <c r="H52" i="6" s="1"/>
  <c r="H27" i="6"/>
  <c r="C36" i="6"/>
  <c r="H51" i="6"/>
  <c r="H31" i="6"/>
  <c r="H34" i="6"/>
  <c r="C69" i="6"/>
  <c r="H69" i="6"/>
  <c r="B64" i="6"/>
  <c r="H64" i="6"/>
  <c r="D27" i="6" l="1"/>
  <c r="C27" i="6"/>
  <c r="D34" i="6"/>
  <c r="C34" i="6"/>
  <c r="C32" i="6"/>
  <c r="D32" i="6"/>
  <c r="D31" i="6"/>
  <c r="C31" i="6"/>
  <c r="D37" i="6"/>
  <c r="C37" i="6"/>
  <c r="D46" i="6"/>
  <c r="C46" i="6"/>
  <c r="D51" i="6"/>
  <c r="C51" i="6"/>
  <c r="D47" i="6"/>
  <c r="C47" i="6"/>
  <c r="F30" i="6"/>
  <c r="H30" i="6" s="1"/>
  <c r="F40" i="6"/>
  <c r="H40" i="6" s="1"/>
  <c r="F50" i="6"/>
  <c r="H50" i="6" s="1"/>
  <c r="F45" i="6"/>
  <c r="H45" i="6" s="1"/>
  <c r="F35" i="6"/>
  <c r="H35" i="6" s="1"/>
  <c r="F66" i="6"/>
  <c r="H66" i="6" s="1"/>
  <c r="H25" i="6"/>
  <c r="F54" i="6"/>
  <c r="D52" i="6"/>
  <c r="C52" i="6"/>
  <c r="D20" i="6"/>
  <c r="K66" i="6"/>
  <c r="C20" i="6"/>
  <c r="D65" i="6"/>
  <c r="C65" i="6"/>
  <c r="D68" i="6"/>
  <c r="C68" i="6"/>
  <c r="D41" i="6"/>
  <c r="C41" i="6"/>
  <c r="D42" i="6"/>
  <c r="C42" i="6"/>
  <c r="C64" i="6"/>
  <c r="D64" i="6"/>
  <c r="D40" i="6" l="1"/>
  <c r="C40" i="6"/>
  <c r="D25" i="6"/>
  <c r="C25" i="6"/>
  <c r="F58" i="6"/>
  <c r="H58" i="6" s="1"/>
  <c r="F55" i="6"/>
  <c r="H54" i="6"/>
  <c r="F59" i="6"/>
  <c r="H59" i="6" s="1"/>
  <c r="F60" i="6"/>
  <c r="H60" i="6" s="1"/>
  <c r="F57" i="6"/>
  <c r="H57" i="6" s="1"/>
  <c r="F62" i="6"/>
  <c r="H62" i="6" s="1"/>
  <c r="F63" i="6"/>
  <c r="H63" i="6" s="1"/>
  <c r="D66" i="6"/>
  <c r="C66" i="6"/>
  <c r="D30" i="6"/>
  <c r="C30" i="6"/>
  <c r="D35" i="6"/>
  <c r="C35" i="6"/>
  <c r="D45" i="6"/>
  <c r="C45" i="6"/>
  <c r="D50" i="6"/>
  <c r="C50" i="6"/>
  <c r="D60" i="6" l="1"/>
  <c r="C60" i="6"/>
  <c r="D59" i="6"/>
  <c r="C59" i="6"/>
  <c r="D57" i="6"/>
  <c r="C57" i="6"/>
  <c r="D54" i="6"/>
  <c r="C54" i="6"/>
  <c r="H55" i="6"/>
  <c r="F56" i="6"/>
  <c r="H56" i="6" s="1"/>
  <c r="D58" i="6"/>
  <c r="C58" i="6"/>
  <c r="D63" i="6"/>
  <c r="C63" i="6"/>
  <c r="D62" i="6"/>
  <c r="C62" i="6"/>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<sst xmlns="http://schemas.openxmlformats.org/spreadsheetml/2006/main" count="22484" uniqueCount="15861">
  <si>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</si>
  <si>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</si>
  <si>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</si>
  <si>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</si>
  <si>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</si>
  <si>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</si>
  <si>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</si>
  <si>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</si>
  <si>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</si>
  <si>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</si>
  <si>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</si>
  <si>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</si>
  <si>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</si>
  <si>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</si>
  <si>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</si>
  <si>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</si>
  <si>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</si>
  <si>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</si>
  <si>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</si>
  <si>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</si>
  <si>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</si>
  <si>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</si>
  <si>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</si>
  <si>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</si>
  <si>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</si>
  <si>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</si>
  <si>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</si>
  <si>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</si>
  <si>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</si>
  <si>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</si>
  <si>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</si>
  <si>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</si>
  <si>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</si>
  <si>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</si>
  <si>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</si>
  <si>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</si>
  <si>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</si>
  <si>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</si>
  <si>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</si>
  <si>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</si>
  <si>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</si>
  <si>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</si>
  <si>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</si>
  <si>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</si>
  <si>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</si>
  <si>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</si>
  <si>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</si>
  <si>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</si>
  <si>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</si>
  <si>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</si>
  <si>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</si>
  <si>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</si>
  <si>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</si>
  <si>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</si>
  <si>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</si>
  <si>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</si>
  <si>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</si>
  <si>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</si>
  <si>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</si>
  <si>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</si>
  <si>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</si>
  <si>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</si>
  <si>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</si>
  <si>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</si>
  <si>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</si>
  <si>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</si>
  <si>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</si>
  <si>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</si>
  <si>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</si>
  <si>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</si>
  <si>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</si>
  <si>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</si>
  <si>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</si>
  <si>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</si>
  <si>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</si>
  <si>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</si>
  <si>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</si>
  <si>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</si>
  <si>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</si>
  <si>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</si>
  <si>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</si>
  <si>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</si>
  <si>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</si>
  <si>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</si>
  <si>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</si>
  <si>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</si>
  <si>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</si>
  <si>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</si>
  <si>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</si>
  <si>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</si>
  <si>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</si>
  <si>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</si>
  <si>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</si>
  <si>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</si>
  <si>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</si>
  <si>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</si>
  <si>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</si>
  <si>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</si>
  <si>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</si>
  <si>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</si>
  <si>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</si>
  <si>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</si>
  <si>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</si>
  <si>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</si>
  <si>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</si>
  <si>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</si>
  <si>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</si>
  <si>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</si>
  <si>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</si>
  <si>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</si>
  <si>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</si>
  <si>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</si>
  <si>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</si>
  <si>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</si>
  <si>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</si>
  <si>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</si>
  <si>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</si>
  <si>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</si>
  <si>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</si>
  <si>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</si>
  <si>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</si>
  <si>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</si>
  <si>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</si>
  <si>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</si>
  <si>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</si>
  <si>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</si>
  <si>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</si>
  <si>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</si>
  <si>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</si>
  <si>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</si>
  <si>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</si>
  <si>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</si>
  <si>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</si>
  <si>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</si>
  <si>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</si>
  <si>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</si>
  <si>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</si>
  <si>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</si>
  <si>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</si>
  <si>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</si>
  <si>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</si>
  <si>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</si>
  <si>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</si>
  <si>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</si>
  <si>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</si>
  <si>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</si>
  <si>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</si>
  <si>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</si>
  <si>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</si>
  <si>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</si>
  <si>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</si>
  <si>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</si>
  <si>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</si>
  <si>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</si>
  <si>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</si>
  <si>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</si>
  <si>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</si>
  <si>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</si>
  <si>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</si>
  <si>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</si>
  <si>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</si>
  <si>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</si>
  <si>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</si>
  <si>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</si>
  <si>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</si>
  <si>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</si>
  <si>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</si>
  <si>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</si>
  <si>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</si>
  <si>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</si>
  <si>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</si>
  <si>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</si>
  <si>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</si>
  <si>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</si>
  <si>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</si>
  <si>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</si>
  <si>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</si>
  <si>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</si>
  <si>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</si>
  <si>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</si>
  <si>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</si>
  <si>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</si>
  <si>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</si>
  <si>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</si>
  <si>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</si>
  <si>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</si>
  <si>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</si>
  <si>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</si>
  <si>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</si>
  <si>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</si>
  <si>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</si>
  <si>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</si>
  <si>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</si>
  <si>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</si>
  <si>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</si>
  <si>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</si>
  <si>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</si>
  <si>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</si>
  <si>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</si>
  <si>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</si>
  <si>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</si>
  <si>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</si>
  <si>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</si>
  <si>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</si>
  <si>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</si>
  <si>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</si>
  <si>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</si>
  <si>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</si>
  <si>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</si>
  <si>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</si>
  <si>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</si>
  <si>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</si>
  <si>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</si>
  <si>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</si>
  <si>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</si>
  <si>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</si>
  <si>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</si>
  <si>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</si>
  <si>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</si>
  <si>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</si>
  <si>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</si>
  <si>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</si>
  <si>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</si>
  <si>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</si>
  <si>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</si>
  <si>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</si>
  <si>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</si>
  <si>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</si>
  <si>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</si>
  <si>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</si>
  <si>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</si>
  <si>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</si>
  <si>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</si>
  <si>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</si>
  <si>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</si>
  <si>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</si>
  <si>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</si>
  <si>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</si>
  <si>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</si>
  <si>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</si>
  <si>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</si>
  <si>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</si>
  <si>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</si>
  <si>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</si>
  <si>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</si>
  <si>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</si>
  <si>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</si>
  <si>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</si>
  <si>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</si>
  <si>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</si>
  <si>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</si>
  <si>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</si>
  <si>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</si>
  <si>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</si>
  <si>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</si>
  <si>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</si>
  <si>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</si>
  <si>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</si>
  <si>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</si>
  <si>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</si>
  <si>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</si>
  <si>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</si>
  <si>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</si>
  <si>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</si>
  <si>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</si>
  <si>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</si>
  <si>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</si>
  <si>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</si>
  <si>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</si>
  <si>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</si>
  <si>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</si>
  <si>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</si>
  <si>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</si>
  <si>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</si>
  <si>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</si>
  <si>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</si>
  <si>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</si>
  <si>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</si>
  <si>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</si>
  <si>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</si>
  <si>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</si>
  <si>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</si>
  <si>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</si>
  <si>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</si>
  <si>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</si>
  <si>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</si>
  <si>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</si>
  <si>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</si>
  <si>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</si>
  <si>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</si>
  <si>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</si>
  <si>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</si>
  <si>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</si>
  <si>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</si>
  <si>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</si>
  <si>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</si>
  <si>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</si>
  <si>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</si>
  <si>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</si>
  <si>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</si>
  <si>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</si>
  <si>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</si>
  <si>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</si>
  <si>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</si>
  <si>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</si>
  <si>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</si>
  <si>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</si>
  <si>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</si>
  <si>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</si>
  <si>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</si>
  <si>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</si>
  <si>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</si>
  <si>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</si>
  <si>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</si>
  <si>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</si>
  <si>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</si>
  <si>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</si>
  <si>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</si>
  <si>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</si>
  <si>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</si>
  <si>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</si>
  <si>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</si>
  <si>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</si>
  <si>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</si>
  <si>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</si>
  <si>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</si>
  <si>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</si>
  <si>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</si>
  <si>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</si>
  <si>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</si>
  <si>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</si>
  <si>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</si>
  <si>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</si>
  <si>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</si>
  <si>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</si>
  <si>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</si>
  <si>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</si>
  <si>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</si>
  <si>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</si>
  <si>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</si>
  <si>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</si>
  <si>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</si>
  <si>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</si>
  <si>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</si>
  <si>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</si>
  <si>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</si>
  <si>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</si>
  <si>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</si>
  <si>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</si>
  <si>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</si>
  <si>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</si>
  <si>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</si>
  <si>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</si>
  <si>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</si>
  <si>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</si>
  <si>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</si>
  <si>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</si>
  <si>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</si>
  <si>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</si>
  <si>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</si>
  <si>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</si>
  <si>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</si>
  <si>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</si>
  <si>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</si>
  <si>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</si>
  <si>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</si>
  <si>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</si>
  <si>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</si>
  <si>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</si>
  <si>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</si>
  <si>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</si>
  <si>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</si>
  <si>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</si>
  <si>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</si>
  <si>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</si>
  <si>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</si>
  <si>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</si>
  <si>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</si>
  <si>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</si>
  <si>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</si>
  <si>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</si>
  <si>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</si>
  <si>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</si>
  <si>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</si>
  <si>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</si>
  <si>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</si>
  <si>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</si>
  <si>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</si>
  <si>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</si>
  <si>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</si>
  <si>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</si>
  <si>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</si>
  <si>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</si>
  <si>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</si>
  <si>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</si>
  <si>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</si>
  <si>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</si>
  <si>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</si>
  <si>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</si>
  <si>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</si>
  <si>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</si>
  <si>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</si>
  <si>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</si>
  <si>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</si>
  <si>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</si>
  <si>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</si>
  <si>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</si>
  <si>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</si>
  <si>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</si>
  <si>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</si>
  <si>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</si>
  <si>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</si>
  <si>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</si>
  <si>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</si>
  <si>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</si>
  <si>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</si>
  <si>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</si>
  <si>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</si>
  <si>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</si>
  <si>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</si>
  <si>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</si>
  <si>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</si>
  <si>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</si>
  <si>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</si>
  <si>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</si>
  <si>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</si>
  <si>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</si>
  <si>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</si>
  <si>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</si>
  <si>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</si>
  <si>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</si>
  <si>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</si>
  <si>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</si>
  <si>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</si>
  <si>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</si>
  <si>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</si>
  <si>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</si>
  <si>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</si>
  <si>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</si>
  <si>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</si>
  <si>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</si>
  <si>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</si>
  <si>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</si>
  <si>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</si>
  <si>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</si>
  <si>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</si>
  <si>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</si>
  <si>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</si>
  <si>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</si>
  <si>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</si>
  <si>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</si>
  <si>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</si>
  <si>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</si>
  <si>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</si>
  <si>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</si>
  <si>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</si>
  <si>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</si>
  <si>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</si>
  <si>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</si>
  <si>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</si>
  <si>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</si>
  <si>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</si>
  <si>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</si>
  <si>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</si>
  <si>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</si>
  <si>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</si>
  <si>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</si>
  <si>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</si>
  <si>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</si>
  <si>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</si>
  <si>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</si>
  <si>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</si>
  <si>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</si>
  <si>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</si>
  <si>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</si>
  <si>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</si>
  <si>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</si>
  <si>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</si>
  <si>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</si>
  <si>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</si>
  <si>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</si>
  <si>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</si>
  <si>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</si>
  <si>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</si>
  <si>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</si>
  <si>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</si>
  <si>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</si>
  <si>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</si>
  <si>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</si>
  <si>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</si>
  <si>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</si>
  <si>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</si>
  <si>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</si>
  <si>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</si>
  <si>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</si>
  <si>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</si>
  <si>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</si>
  <si>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</si>
  <si>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</si>
  <si>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</si>
  <si>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</si>
  <si>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</si>
  <si>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</si>
  <si>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</si>
  <si>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</si>
  <si>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</si>
  <si>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</si>
  <si>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</si>
  <si>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</si>
  <si>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</si>
  <si>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</si>
  <si>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</si>
  <si>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</si>
  <si>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</si>
  <si>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</si>
  <si>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</si>
  <si>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</si>
  <si>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</si>
  <si>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</si>
  <si>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</si>
  <si>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</si>
  <si>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</si>
  <si>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</si>
  <si>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</si>
  <si>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</si>
  <si>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</si>
  <si>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</si>
  <si>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</si>
  <si>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</si>
  <si>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</si>
  <si>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</si>
  <si>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</si>
  <si>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</si>
  <si>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</si>
  <si>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</si>
  <si>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</si>
  <si>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</si>
  <si>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</si>
  <si>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</si>
  <si>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</si>
  <si>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</si>
  <si>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</si>
  <si>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</si>
  <si>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</si>
  <si>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</si>
  <si>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</si>
  <si>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</si>
  <si>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</si>
  <si>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</si>
  <si>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</si>
  <si>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</si>
  <si>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</si>
  <si>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</si>
  <si>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</si>
  <si>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</si>
  <si>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</si>
  <si>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</si>
  <si>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</si>
  <si>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</si>
  <si>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</si>
  <si>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</si>
  <si>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</si>
  <si>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</si>
  <si>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</si>
  <si>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</si>
  <si>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</si>
  <si>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</si>
  <si>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</si>
  <si>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</si>
  <si>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</si>
  <si>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</si>
  <si>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</si>
  <si>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</si>
  <si>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</si>
  <si>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</si>
  <si>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</si>
  <si>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</si>
  <si>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</si>
  <si>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</si>
  <si>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</si>
  <si>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</si>
  <si>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</si>
  <si>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</si>
  <si>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</si>
  <si>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</si>
  <si>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</si>
  <si>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</si>
  <si>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</si>
  <si>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</si>
  <si>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</si>
  <si>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</si>
  <si>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</si>
  <si>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</si>
  <si>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</si>
  <si>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</si>
  <si>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</si>
  <si>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</si>
  <si>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</si>
  <si>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</si>
  <si>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</si>
  <si>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</si>
  <si>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</si>
  <si>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</si>
  <si>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</si>
  <si>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</si>
  <si>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</si>
  <si>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</si>
  <si>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</si>
  <si>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</si>
  <si>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</si>
  <si>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</si>
  <si>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</si>
  <si>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</si>
  <si>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</si>
  <si>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</si>
  <si>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</si>
  <si>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</si>
  <si>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</si>
  <si>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</si>
  <si>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</si>
  <si>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</si>
  <si>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</si>
  <si>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</si>
  <si>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</si>
  <si>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</si>
  <si>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</si>
  <si>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</si>
  <si>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</si>
  <si>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</si>
  <si>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</si>
  <si>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</si>
  <si>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</si>
  <si>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</si>
  <si>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</si>
  <si>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</si>
  <si>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</si>
  <si>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</si>
  <si>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</si>
  <si>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</si>
  <si>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</si>
  <si>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</si>
  <si>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</si>
  <si>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</si>
  <si>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</si>
  <si>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</si>
  <si>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</si>
  <si>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</si>
  <si>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</si>
  <si>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</si>
  <si>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</si>
  <si>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</si>
  <si>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</si>
  <si>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</si>
  <si>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</si>
  <si>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</si>
  <si>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</si>
  <si>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</si>
  <si>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</si>
  <si>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</si>
  <si>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</si>
  <si>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</si>
  <si>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</si>
  <si>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</si>
  <si>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</si>
  <si>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</si>
  <si>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</si>
  <si>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</si>
  <si>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</si>
  <si>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</si>
  <si>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</si>
  <si>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</si>
  <si>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</si>
  <si>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</si>
  <si>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</si>
  <si>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</si>
  <si>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</si>
  <si>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</si>
  <si>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</si>
  <si>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</si>
  <si>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</si>
  <si>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</si>
  <si>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</si>
  <si>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</si>
  <si>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</si>
  <si>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</si>
  <si>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</si>
  <si>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</si>
  <si>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</si>
  <si>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</si>
  <si>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</si>
  <si>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</si>
  <si>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</si>
  <si>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</si>
  <si>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</si>
  <si>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</si>
  <si>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</si>
  <si>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</si>
  <si>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</si>
  <si>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</si>
  <si>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</si>
  <si>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</si>
  <si>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</si>
  <si>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</si>
  <si>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</si>
  <si>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</si>
  <si>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</si>
  <si>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</si>
  <si>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</si>
  <si>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</si>
  <si>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</si>
  <si>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</si>
  <si>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</si>
  <si>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</si>
  <si>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</si>
  <si>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</si>
  <si>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</si>
  <si>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</si>
  <si>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</si>
  <si>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</si>
  <si>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</si>
  <si>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</si>
  <si>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</si>
  <si>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</si>
  <si>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</si>
  <si>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</si>
  <si>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</si>
  <si>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</si>
  <si>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</si>
  <si>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</si>
  <si>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</si>
  <si>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</si>
  <si>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</si>
  <si>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</si>
  <si>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</si>
  <si>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</si>
  <si>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</si>
  <si>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</si>
  <si>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</si>
  <si>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</si>
  <si>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</si>
  <si>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</si>
  <si>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</si>
  <si>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</si>
  <si>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</si>
  <si>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</si>
  <si>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</si>
  <si>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</si>
  <si>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</si>
  <si>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</si>
  <si>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</si>
  <si>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</si>
  <si>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</si>
  <si>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</si>
  <si>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</si>
  <si>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</si>
  <si>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</si>
  <si>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</si>
  <si>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</si>
  <si>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</si>
  <si>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</si>
  <si>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</si>
  <si>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</si>
  <si>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</si>
  <si>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</si>
  <si>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</si>
  <si>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</si>
  <si>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</si>
  <si>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</si>
  <si>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</si>
  <si>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</si>
  <si>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</si>
  <si>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</si>
  <si>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</si>
  <si>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</si>
  <si>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</si>
  <si>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</si>
  <si>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</si>
  <si>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</si>
  <si>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</si>
  <si>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</si>
  <si>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</si>
  <si>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</si>
  <si>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</si>
  <si>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</si>
  <si>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</si>
  <si>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</si>
  <si>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</si>
  <si>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</si>
  <si>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</si>
  <si>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</si>
  <si>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</si>
  <si>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</si>
  <si>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</si>
  <si>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</si>
  <si>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</si>
  <si>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</si>
  <si>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</si>
  <si>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</si>
  <si>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</si>
  <si>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</si>
  <si>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</si>
  <si>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</si>
  <si>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</si>
  <si>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</si>
  <si>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</si>
  <si>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</si>
  <si>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</si>
  <si>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</si>
  <si>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</si>
  <si>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</si>
  <si>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</si>
  <si>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</si>
  <si>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</si>
  <si>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</si>
  <si>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</si>
  <si>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</si>
  <si>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</si>
  <si>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</si>
  <si>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</si>
  <si>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</si>
  <si>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</si>
  <si>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</si>
  <si>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</si>
  <si>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</si>
  <si>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</si>
  <si>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</si>
  <si>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</si>
  <si>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</si>
  <si>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</si>
  <si>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</si>
  <si>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</si>
  <si>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</si>
  <si>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</si>
  <si>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</si>
  <si>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</si>
  <si>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</si>
  <si>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</si>
  <si>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</si>
  <si>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</si>
  <si>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</si>
  <si>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</si>
  <si>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</si>
  <si>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</si>
  <si>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</si>
  <si>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</si>
  <si>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</si>
  <si>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</si>
  <si>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</si>
  <si>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</si>
  <si>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</si>
  <si>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</si>
  <si>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</si>
  <si>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</si>
  <si>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</si>
  <si>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</si>
  <si>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</si>
  <si>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</si>
  <si>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</si>
  <si>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</si>
  <si>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</si>
  <si>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</si>
  <si>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</si>
  <si>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</si>
  <si>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</si>
  <si>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</si>
  <si>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</si>
  <si>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</si>
  <si>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</si>
  <si>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</si>
  <si>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</si>
  <si>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</si>
  <si>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</si>
  <si>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</si>
  <si>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</si>
  <si>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</si>
  <si>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</si>
  <si>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</si>
  <si>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</si>
  <si>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</si>
  <si>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</si>
  <si>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</si>
  <si>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</si>
  <si>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</si>
  <si>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</si>
  <si>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</si>
  <si>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</si>
  <si>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</si>
  <si>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</si>
  <si>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</si>
  <si>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</si>
  <si>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</si>
  <si>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</si>
  <si>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</si>
  <si>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</si>
  <si>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</si>
  <si>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</si>
  <si>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</si>
  <si>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</si>
  <si>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</si>
  <si>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</si>
  <si>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</si>
  <si>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</si>
  <si>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</si>
  <si>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</si>
  <si>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</si>
  <si>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</si>
  <si>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</si>
  <si>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</si>
  <si>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</si>
  <si>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</si>
  <si>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</si>
  <si>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</si>
  <si>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</si>
  <si>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</si>
  <si>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</si>
  <si>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</si>
  <si>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</si>
  <si>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</si>
  <si>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</si>
  <si>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</si>
  <si>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</si>
  <si>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</si>
  <si>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</si>
  <si>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</si>
  <si>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</si>
  <si>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</si>
  <si>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</si>
  <si>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</si>
  <si>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</si>
  <si>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</si>
  <si>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</si>
  <si>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</si>
  <si>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</si>
  <si>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</si>
  <si>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</si>
  <si>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</si>
  <si>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</si>
  <si>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</si>
  <si>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</si>
  <si>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</si>
  <si>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</si>
  <si>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</si>
  <si>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</si>
  <si>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</si>
  <si>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</si>
  <si>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</si>
  <si>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</si>
  <si>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</si>
  <si>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</si>
  <si>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</si>
  <si>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</si>
  <si>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</si>
  <si>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</si>
  <si>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</si>
  <si>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</si>
  <si>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</si>
  <si>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</si>
  <si>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</si>
  <si>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</si>
  <si>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</si>
  <si>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</si>
  <si>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</si>
  <si>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</si>
  <si>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</si>
  <si>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</si>
  <si>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</si>
  <si>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</si>
  <si>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</si>
  <si>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</si>
  <si>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</si>
  <si>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</si>
  <si>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</si>
  <si>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</si>
  <si>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</si>
  <si>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</si>
  <si>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</si>
  <si>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</si>
  <si>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</si>
  <si>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</si>
  <si>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</si>
  <si>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</si>
  <si>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</si>
  <si>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</si>
  <si>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</si>
  <si>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</si>
  <si>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</si>
  <si>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</si>
  <si>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</si>
  <si>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</si>
  <si>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</si>
  <si>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</si>
  <si>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</si>
  <si>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</si>
  <si>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</si>
  <si>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</si>
  <si>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</si>
  <si>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</si>
  <si>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</si>
  <si>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</si>
  <si>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</si>
  <si>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</si>
  <si>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</si>
  <si>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</si>
  <si>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</si>
  <si>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</si>
  <si>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</si>
  <si>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</si>
  <si>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</si>
  <si>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</si>
  <si>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</si>
  <si>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</si>
  <si>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</si>
  <si>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</si>
  <si>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</si>
  <si>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</si>
  <si>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</si>
  <si>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</si>
  <si>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</si>
  <si>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</si>
  <si>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</si>
  <si>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</si>
  <si>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</si>
  <si>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</si>
  <si>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</si>
  <si>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</si>
  <si>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</si>
  <si>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</si>
  <si>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</si>
  <si>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</si>
  <si>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</si>
  <si>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</si>
  <si>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</si>
  <si>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</si>
  <si>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</si>
  <si>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</si>
  <si>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</si>
  <si>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</si>
  <si>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</si>
  <si>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</si>
  <si>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</si>
  <si>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</si>
  <si>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</si>
  <si>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</si>
  <si>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</si>
  <si>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</si>
  <si>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</si>
  <si>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</si>
  <si>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</si>
  <si>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</si>
  <si>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</si>
  <si>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</si>
  <si>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</si>
  <si>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</si>
  <si>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</si>
  <si>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</si>
  <si>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</si>
  <si>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</si>
  <si>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</si>
  <si>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</si>
  <si>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</si>
  <si>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</si>
  <si>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</si>
  <si>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</si>
  <si>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</si>
  <si>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</si>
  <si>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</si>
  <si>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</si>
  <si>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</si>
  <si>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</si>
  <si>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</si>
  <si>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</si>
  <si>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</si>
  <si>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</si>
  <si>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</si>
  <si>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</si>
  <si>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</si>
  <si>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</si>
  <si>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</si>
  <si>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</si>
  <si>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</si>
  <si>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</si>
  <si>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</si>
  <si>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</si>
  <si>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</si>
  <si>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</si>
  <si>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</si>
  <si>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</si>
  <si>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</si>
  <si>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</si>
  <si>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</si>
  <si>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</si>
  <si>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</si>
  <si>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</si>
  <si>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</si>
  <si>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</si>
  <si>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</si>
  <si>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</si>
  <si>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</si>
  <si>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</si>
  <si>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</si>
  <si>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</si>
  <si>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</si>
  <si>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</si>
  <si>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</si>
  <si>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</si>
  <si>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</si>
  <si>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</si>
  <si>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</si>
  <si>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</si>
  <si>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</si>
  <si>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</si>
  <si>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</si>
  <si>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</si>
  <si>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</si>
  <si>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</si>
  <si>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</si>
  <si>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</si>
  <si>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</si>
  <si>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</si>
  <si>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</si>
  <si>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</si>
  <si>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</si>
  <si>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</si>
  <si>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</si>
  <si>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</si>
  <si>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</si>
  <si>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</si>
  <si>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</si>
  <si>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</si>
  <si>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</si>
  <si>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</si>
  <si>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</si>
  <si>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</si>
  <si>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</si>
  <si>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</si>
  <si>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</si>
  <si>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</si>
  <si>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</si>
  <si>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</si>
  <si>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</si>
  <si>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</si>
  <si>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</si>
  <si>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</si>
  <si>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</si>
  <si>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</si>
  <si>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</si>
  <si>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</si>
  <si>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</si>
  <si>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</si>
  <si>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</si>
  <si>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</si>
  <si>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</si>
  <si>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</si>
  <si>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</si>
  <si>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</si>
  <si>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</si>
  <si>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</si>
  <si>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</si>
  <si>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</si>
  <si>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</si>
  <si>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</si>
  <si>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</si>
  <si>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</si>
  <si>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</si>
  <si>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</si>
  <si>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</si>
  <si>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</si>
  <si>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</si>
  <si>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</si>
  <si>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</si>
  <si>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</si>
  <si>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</si>
  <si>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</si>
  <si>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</si>
  <si>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</si>
  <si>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</si>
  <si>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</si>
  <si>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</si>
  <si>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</si>
  <si>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</si>
  <si>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</si>
  <si>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</si>
  <si>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</si>
  <si>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</si>
  <si>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</si>
  <si>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</si>
  <si>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</si>
  <si>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</si>
  <si>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</si>
  <si>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</si>
  <si>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</si>
  <si>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</si>
  <si>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</si>
  <si>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</si>
  <si>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</si>
  <si>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</si>
  <si>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</si>
  <si>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</si>
  <si>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</si>
  <si>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</si>
  <si>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</si>
  <si>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</si>
  <si>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</si>
  <si>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</si>
  <si>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</si>
  <si>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</si>
  <si>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</si>
  <si>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</si>
  <si>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</si>
  <si>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</si>
  <si>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</si>
  <si>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</si>
  <si>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</si>
  <si>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</si>
  <si>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</si>
  <si>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</si>
  <si>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</si>
  <si>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</si>
  <si>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</si>
  <si>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</si>
  <si>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</si>
  <si>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</si>
  <si>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</si>
  <si>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</si>
  <si>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</si>
  <si>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</si>
  <si>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</si>
  <si>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</si>
  <si>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</si>
  <si>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</si>
  <si>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</si>
  <si>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</si>
  <si>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</si>
  <si>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</si>
  <si>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</si>
  <si>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</si>
  <si>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</si>
  <si>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</si>
  <si>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</si>
  <si>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</si>
  <si>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</si>
  <si>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</si>
  <si>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</si>
  <si>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</si>
  <si>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</si>
  <si>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</si>
  <si>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</si>
  <si>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</si>
  <si>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</si>
  <si>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</si>
  <si>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</si>
  <si>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</si>
  <si>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</si>
  <si>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</si>
  <si>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</si>
  <si>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</si>
  <si>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</si>
  <si>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</si>
  <si>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</si>
  <si>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</si>
  <si>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</si>
  <si>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</si>
  <si>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</si>
  <si>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</si>
  <si>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</si>
  <si>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</si>
  <si>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</si>
  <si>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</si>
  <si>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</si>
  <si>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</si>
  <si>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</si>
  <si>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</si>
  <si>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</si>
  <si>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</si>
  <si>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</si>
  <si>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</si>
  <si>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</si>
  <si>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</si>
  <si>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</si>
  <si>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</si>
  <si>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</si>
  <si>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</si>
  <si>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</si>
  <si>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</si>
  <si>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</si>
  <si>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</si>
  <si>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</si>
  <si>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</si>
  <si>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</si>
  <si>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</si>
  <si>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</si>
  <si>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</si>
  <si>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</si>
  <si>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</si>
  <si>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</si>
  <si>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</si>
  <si>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</si>
  <si>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</si>
  <si>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</si>
  <si>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</si>
  <si>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</si>
  <si>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</si>
  <si>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</si>
  <si>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</si>
  <si>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</si>
  <si>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</si>
  <si>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</si>
  <si>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</si>
  <si>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</si>
  <si>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</si>
  <si>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</si>
  <si>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</si>
  <si>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</si>
  <si>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</si>
  <si>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</si>
  <si>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</si>
  <si>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</si>
  <si>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</si>
  <si>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</si>
  <si>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</si>
  <si>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</si>
  <si>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</si>
  <si>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</si>
  <si>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</si>
  <si>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</si>
  <si>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</si>
  <si>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</si>
  <si>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</si>
  <si>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</si>
  <si>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</si>
  <si>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</si>
  <si>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</si>
  <si>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</si>
  <si>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</si>
  <si>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</si>
  <si>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</si>
  <si>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</si>
  <si>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</si>
  <si>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</si>
  <si>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</si>
  <si>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</si>
  <si>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</si>
  <si>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</si>
  <si>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</si>
  <si>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</si>
  <si>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</si>
  <si>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</si>
  <si>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</si>
  <si>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</si>
  <si>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</si>
  <si>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</si>
  <si>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</si>
  <si>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</si>
  <si>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</si>
  <si>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</si>
  <si>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</si>
  <si>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</si>
  <si>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</si>
  <si>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</si>
  <si>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</si>
  <si>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</si>
  <si>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</si>
  <si>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</si>
  <si>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</si>
  <si>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</si>
  <si>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</si>
  <si>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</si>
  <si>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</si>
  <si>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</si>
  <si>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</si>
  <si>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</si>
  <si>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</si>
  <si>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</si>
  <si>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</si>
  <si>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</si>
  <si>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</si>
  <si>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</si>
  <si>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</si>
  <si>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</si>
  <si>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</si>
  <si>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</si>
  <si>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</si>
  <si>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</si>
  <si>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</si>
  <si>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</si>
  <si>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</si>
  <si>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</si>
  <si>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</si>
  <si>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</si>
  <si>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</si>
  <si>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</si>
  <si>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</si>
  <si>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</si>
  <si>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</si>
  <si>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</si>
  <si>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</si>
  <si>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</si>
  <si>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</si>
  <si>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</si>
  <si>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</si>
  <si>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</si>
  <si>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</si>
  <si>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</si>
  <si>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</si>
  <si>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</si>
  <si>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</si>
  <si>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</si>
  <si>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</si>
  <si>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</si>
  <si>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</si>
  <si>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</si>
  <si>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</si>
  <si>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</si>
  <si>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</si>
  <si>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</si>
  <si>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</si>
  <si>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</si>
  <si>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</si>
  <si>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</si>
  <si>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</si>
  <si>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</si>
  <si>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</si>
  <si>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</si>
  <si>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</si>
  <si>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</si>
  <si>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</si>
  <si>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</si>
  <si>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</si>
  <si>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</si>
  <si>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</si>
  <si>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</si>
  <si>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</si>
  <si>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</si>
  <si>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</si>
  <si>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</si>
  <si>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</si>
  <si>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</si>
  <si>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</si>
  <si>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</si>
  <si>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</si>
  <si>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</si>
  <si>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</si>
  <si>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</si>
  <si>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</si>
  <si>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</si>
  <si>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</si>
  <si>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</si>
  <si>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</si>
  <si>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</si>
  <si>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</si>
  <si>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</si>
  <si>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</si>
  <si>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</si>
  <si>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</si>
  <si>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</si>
  <si>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</si>
  <si>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</si>
  <si>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</si>
  <si>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</si>
  <si>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</si>
  <si>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</si>
  <si>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</si>
  <si>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</si>
  <si>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</si>
  <si>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</si>
  <si>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</si>
  <si>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</si>
  <si>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</si>
  <si>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</si>
  <si>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</si>
  <si>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</si>
  <si>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</si>
  <si>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</si>
  <si>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</si>
  <si>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</si>
  <si>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</si>
  <si>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</si>
  <si>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</si>
  <si>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</si>
  <si>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</si>
  <si>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</si>
  <si>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</si>
  <si>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</si>
  <si>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</si>
  <si>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</si>
  <si>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</si>
  <si>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</si>
  <si>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</si>
  <si>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</si>
  <si>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</si>
  <si>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</si>
  <si>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</si>
  <si>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</si>
  <si>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</si>
  <si>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</si>
  <si>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</si>
  <si>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</si>
  <si>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</si>
  <si>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</si>
  <si>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</si>
  <si>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</si>
  <si>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</si>
  <si>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</si>
  <si>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</si>
  <si>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</si>
  <si>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</si>
  <si>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</si>
  <si>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</si>
  <si>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</si>
  <si>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</si>
  <si>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</si>
  <si>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</si>
  <si>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</si>
  <si>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</si>
  <si>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</si>
  <si>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</si>
  <si>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</si>
  <si>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</si>
  <si>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</si>
  <si>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</si>
  <si>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</si>
  <si>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</si>
  <si>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</si>
  <si>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</si>
  <si>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</si>
  <si>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</si>
  <si>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</si>
  <si>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</si>
  <si>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</si>
  <si>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</si>
  <si>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</si>
  <si>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</si>
  <si>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</si>
  <si>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</si>
  <si>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</si>
  <si>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</si>
  <si>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</si>
  <si>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</si>
  <si>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</si>
  <si>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</si>
  <si>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</si>
  <si>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</si>
  <si>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</si>
  <si>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</si>
  <si>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</si>
  <si>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</si>
  <si>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</si>
  <si>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</si>
  <si>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</si>
  <si>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</si>
  <si>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</si>
  <si>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</si>
  <si>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</si>
  <si>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</si>
  <si>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</si>
  <si>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</si>
  <si>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</si>
  <si>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</si>
  <si>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</si>
  <si>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</si>
  <si>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</si>
  <si>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</si>
  <si>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</si>
  <si>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</si>
  <si>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</si>
  <si>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</si>
  <si>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</si>
  <si>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</si>
  <si>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</si>
  <si>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</si>
  <si>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</si>
  <si>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</si>
  <si>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</si>
  <si>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</si>
  <si>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</si>
  <si>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</si>
  <si>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</si>
  <si>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</si>
  <si>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</si>
  <si>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</si>
  <si>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</si>
  <si>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</si>
  <si>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</si>
  <si>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</si>
  <si>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</si>
  <si>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</si>
  <si>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</si>
  <si>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</si>
  <si>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</si>
  <si>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</si>
  <si>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</si>
  <si>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</si>
  <si>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</si>
  <si>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</si>
  <si>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</si>
  <si>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</si>
  <si>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</si>
  <si>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</si>
  <si>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</si>
  <si>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</si>
  <si>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</si>
  <si>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</si>
  <si>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</si>
  <si>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</si>
  <si>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</si>
  <si>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</si>
  <si>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</si>
  <si>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</si>
  <si>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</si>
  <si>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</si>
  <si>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</si>
  <si>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</si>
  <si>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</si>
  <si>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</si>
  <si>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</si>
  <si>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</si>
  <si>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</si>
  <si>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</si>
  <si>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</si>
  <si>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</si>
  <si>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</si>
  <si>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</si>
  <si>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</si>
  <si>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</si>
  <si>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</si>
  <si>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</si>
  <si>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</si>
  <si>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</si>
  <si>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</si>
  <si>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</si>
  <si>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</si>
  <si>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</si>
  <si>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</si>
  <si>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</si>
  <si>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</si>
  <si>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</si>
  <si>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</si>
  <si>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</si>
  <si>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</si>
  <si>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</si>
  <si>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</si>
  <si>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</si>
  <si>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</si>
  <si>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</si>
  <si>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</si>
  <si>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</si>
  <si>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</si>
  <si>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</si>
  <si>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</si>
  <si>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</si>
  <si>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</si>
  <si>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</si>
  <si>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</si>
  <si>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</si>
  <si>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</si>
  <si>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</si>
  <si>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</si>
  <si>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</si>
  <si>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</si>
  <si>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</si>
  <si>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</si>
  <si>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</si>
  <si>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</si>
  <si>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</si>
  <si>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</si>
  <si>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</si>
  <si>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</si>
  <si>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</si>
  <si>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</si>
  <si>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</si>
  <si>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</si>
  <si>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</si>
  <si>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</si>
  <si>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</si>
  <si>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</si>
  <si>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</si>
  <si>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</si>
  <si>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</si>
  <si>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</si>
  <si>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</si>
  <si>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</si>
  <si>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</si>
  <si>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</si>
  <si>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</si>
  <si>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</si>
  <si>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</si>
  <si>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</si>
  <si>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</si>
  <si>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</si>
  <si>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</si>
  <si>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</si>
  <si>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</si>
  <si>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</si>
  <si>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</si>
  <si>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</si>
  <si>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</si>
  <si>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</si>
  <si>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</si>
  <si>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</si>
  <si>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</si>
  <si>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</si>
  <si>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</si>
  <si>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</si>
  <si>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</si>
  <si>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</si>
  <si>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</si>
  <si>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</si>
  <si>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</si>
  <si>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</si>
  <si>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</si>
  <si>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</si>
  <si>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</si>
  <si>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</si>
  <si>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</si>
  <si>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</si>
  <si>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</si>
  <si>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</si>
  <si>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</si>
  <si>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</si>
  <si>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</si>
  <si>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</si>
  <si>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</si>
  <si>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</si>
  <si>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</si>
  <si>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</si>
  <si>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</si>
  <si>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</si>
  <si>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</si>
  <si>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</si>
  <si>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</si>
  <si>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</si>
  <si>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</si>
  <si>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</si>
  <si>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</si>
  <si>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</si>
  <si>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</si>
  <si>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</si>
  <si>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</si>
  <si>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</si>
  <si>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</si>
  <si>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</si>
  <si>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</si>
  <si>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</si>
  <si>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</si>
  <si>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</si>
  <si>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</si>
  <si>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</si>
  <si>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</si>
  <si>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</si>
  <si>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</si>
  <si>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</si>
  <si>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</si>
  <si>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</si>
  <si>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</si>
  <si>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</si>
  <si>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</si>
  <si>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</si>
  <si>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</si>
  <si>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</si>
  <si>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</si>
  <si>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</si>
  <si>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</si>
  <si>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</si>
  <si>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</si>
  <si>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</si>
  <si>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</si>
  <si>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</si>
  <si>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</si>
  <si>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</si>
  <si>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</si>
  <si>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</si>
  <si>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</si>
  <si>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</si>
  <si>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</si>
  <si>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</si>
  <si>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</si>
  <si>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</si>
  <si>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</si>
  <si>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</si>
  <si>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</si>
  <si>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</si>
  <si>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</si>
  <si>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</si>
  <si>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</si>
  <si>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</si>
  <si>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</si>
  <si>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</si>
  <si>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</si>
  <si>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</si>
  <si>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</si>
  <si>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</si>
  <si>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</si>
  <si>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</si>
  <si>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</si>
  <si>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</si>
  <si>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</si>
  <si>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</si>
  <si>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</si>
  <si>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</si>
  <si>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</si>
  <si>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</si>
  <si>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</si>
  <si>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</si>
  <si>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</si>
  <si>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</si>
  <si>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</si>
  <si>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</si>
  <si>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</si>
  <si>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</si>
  <si>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</si>
  <si>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</si>
  <si>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</si>
  <si>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</si>
  <si>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</si>
  <si>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</si>
  <si>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</si>
  <si>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</si>
  <si>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</si>
  <si>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</si>
  <si>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</si>
  <si>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</si>
  <si>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</si>
  <si>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</si>
  <si>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</si>
  <si>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</si>
  <si>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</si>
  <si>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</si>
  <si>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</si>
  <si>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</si>
  <si>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</si>
  <si>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</si>
  <si>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</si>
  <si>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</si>
  <si>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</si>
  <si>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</si>
  <si>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</si>
  <si>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</si>
  <si>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</si>
  <si>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</si>
  <si>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</si>
  <si>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</si>
  <si>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</si>
  <si>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</si>
  <si>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</si>
  <si>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</si>
  <si>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</si>
  <si>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</si>
  <si>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</si>
  <si>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</si>
  <si>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</si>
  <si>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</si>
  <si>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</si>
  <si>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</si>
  <si>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</si>
  <si>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</si>
  <si>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</si>
  <si>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</si>
  <si>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</si>
  <si>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</si>
  <si>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</si>
  <si>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</si>
  <si>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</si>
  <si>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</si>
  <si>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</si>
  <si>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</si>
  <si>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</si>
  <si>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</si>
  <si>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</si>
  <si>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</si>
  <si>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</si>
  <si>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</si>
  <si>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</si>
  <si>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</si>
  <si>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</si>
  <si>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</si>
  <si>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</si>
  <si>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</si>
  <si>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</si>
  <si>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</si>
  <si>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</si>
  <si>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</si>
  <si>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</si>
  <si>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</si>
  <si>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</si>
  <si>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</si>
  <si>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</si>
  <si>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</si>
  <si>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</si>
  <si>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</si>
  <si>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</si>
  <si>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</si>
  <si>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</si>
  <si>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</si>
  <si>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</si>
  <si>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</si>
  <si>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</si>
  <si>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</si>
  <si>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</si>
  <si>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</si>
  <si>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</si>
  <si>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</si>
  <si>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</si>
  <si>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</si>
  <si>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</si>
  <si>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</si>
  <si>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</si>
  <si>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</si>
  <si>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</si>
  <si>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</si>
  <si>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</si>
  <si>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</si>
  <si>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</si>
  <si>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</si>
  <si>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</si>
  <si>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</si>
  <si>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</si>
  <si>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</si>
  <si>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</si>
  <si>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</si>
  <si>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</si>
  <si>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</si>
  <si>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</si>
  <si>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</si>
  <si>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</si>
  <si>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</si>
  <si>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</si>
  <si>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</si>
  <si>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</si>
  <si>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</si>
  <si>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</si>
  <si>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</si>
  <si>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</si>
  <si>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</si>
  <si>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</si>
  <si>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</si>
  <si>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</si>
  <si>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</si>
  <si>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</si>
  <si>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</si>
  <si>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</si>
  <si>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</si>
  <si>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</si>
  <si>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</si>
  <si>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</si>
  <si>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</si>
  <si>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</si>
  <si>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</si>
  <si>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</si>
  <si>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</si>
  <si>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</si>
  <si>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</si>
  <si>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</si>
  <si>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</si>
  <si>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</si>
  <si>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</si>
  <si>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</si>
  <si>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</si>
  <si>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</si>
  <si>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</si>
  <si>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</si>
  <si>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</si>
  <si>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</si>
  <si>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</si>
  <si>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</si>
  <si>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</si>
  <si>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</si>
  <si>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</si>
  <si>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</si>
  <si>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</si>
  <si>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</si>
  <si>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</si>
  <si>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</si>
  <si>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</si>
  <si>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</si>
  <si>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</si>
  <si>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</si>
  <si>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</si>
  <si>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</si>
  <si>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</si>
  <si>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</si>
  <si>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</si>
  <si>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</si>
  <si>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</si>
  <si>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</si>
  <si>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</si>
  <si>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</si>
  <si>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</si>
  <si>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</si>
  <si>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</si>
  <si>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</si>
  <si>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</si>
  <si>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</si>
  <si>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</si>
  <si>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</si>
  <si>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</si>
  <si>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</si>
  <si>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</si>
  <si>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</si>
  <si>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</si>
  <si>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</si>
  <si>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</si>
  <si>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</si>
  <si>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</si>
  <si>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</si>
  <si>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</si>
  <si>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</si>
  <si>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</si>
  <si>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</si>
  <si>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</si>
  <si>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</si>
  <si>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</si>
  <si>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</si>
  <si>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</si>
  <si>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</si>
  <si>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</si>
  <si>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</si>
  <si>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</si>
  <si>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</si>
  <si>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</si>
  <si>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</si>
  <si>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</si>
  <si>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</si>
  <si>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</si>
  <si>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</si>
  <si>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</si>
  <si>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</si>
  <si>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</si>
  <si>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</si>
  <si>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</si>
  <si>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</si>
  <si>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</si>
  <si>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</si>
  <si>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</si>
  <si>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</si>
  <si>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</si>
  <si>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</si>
  <si>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</si>
  <si>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</si>
  <si>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</si>
  <si>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</si>
  <si>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</si>
  <si>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</si>
  <si>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</si>
  <si>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</si>
  <si>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</si>
  <si>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</si>
  <si>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</si>
  <si>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</si>
  <si>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</si>
  <si>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</si>
  <si>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</si>
  <si>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</si>
  <si>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</si>
  <si>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</si>
  <si>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</si>
  <si>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</si>
  <si>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</si>
  <si>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</si>
  <si>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</si>
  <si>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</si>
  <si>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</si>
  <si>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</si>
  <si>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</si>
  <si>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</si>
  <si>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</si>
  <si>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</si>
  <si>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</si>
  <si>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</si>
  <si>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</si>
  <si>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</si>
  <si>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</si>
  <si>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</si>
  <si>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</si>
  <si>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</si>
  <si>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</si>
  <si>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</si>
  <si>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</si>
  <si>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</si>
  <si>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</si>
  <si>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</si>
  <si>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</si>
  <si>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</si>
  <si>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</si>
  <si>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</si>
  <si>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</si>
  <si>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</si>
  <si>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</si>
  <si>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</si>
  <si>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</si>
  <si>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</si>
  <si>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</si>
  <si>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</si>
  <si>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</si>
  <si>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</si>
  <si>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</si>
  <si>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</si>
  <si>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</si>
  <si>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</si>
  <si>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</si>
  <si>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</si>
  <si>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</si>
  <si>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</si>
  <si>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</si>
  <si>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</si>
  <si>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</si>
  <si>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</si>
  <si>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</si>
  <si>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</si>
  <si>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</si>
  <si>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</si>
  <si>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</si>
  <si>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</si>
  <si>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</si>
  <si>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</si>
  <si>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</si>
  <si>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</si>
  <si>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</si>
  <si>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</si>
  <si>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</si>
  <si>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</si>
  <si>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</si>
  <si>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</si>
  <si>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</si>
  <si>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</si>
  <si>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</si>
  <si>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</si>
  <si>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</si>
  <si>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</si>
  <si>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</si>
  <si>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</si>
  <si>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</si>
  <si>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</si>
  <si>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</si>
  <si>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</si>
  <si>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</si>
  <si>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</si>
  <si>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</si>
  <si>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</si>
  <si>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</si>
  <si>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</si>
  <si>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</si>
  <si>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</si>
  <si>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</si>
  <si>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</si>
  <si>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</si>
  <si>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</si>
  <si>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</si>
  <si>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</si>
  <si>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</si>
  <si>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</si>
  <si>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</si>
  <si>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</si>
  <si>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</si>
  <si>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</si>
  <si>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</si>
  <si>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</si>
  <si>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</si>
  <si>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</si>
  <si>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</si>
  <si>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</si>
  <si>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</si>
  <si>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</si>
  <si>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</si>
  <si>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</si>
  <si>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</si>
  <si>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</si>
  <si>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</si>
  <si>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</si>
  <si>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</si>
  <si>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</si>
  <si>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</si>
  <si>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</si>
  <si>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</si>
  <si>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</si>
  <si>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</si>
  <si>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</si>
  <si>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</si>
  <si>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</si>
  <si>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</si>
  <si>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</si>
  <si>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</si>
  <si>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</si>
  <si>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</si>
  <si>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</si>
  <si>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</si>
  <si>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</si>
  <si>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</si>
  <si>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</si>
  <si>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</si>
  <si>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</si>
  <si>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</si>
  <si>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</si>
  <si>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</si>
  <si>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</si>
  <si>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</si>
  <si>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</si>
  <si>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</si>
  <si>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</si>
  <si>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</si>
  <si>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</si>
  <si>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</si>
  <si>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</si>
  <si>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</si>
  <si>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</si>
  <si>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</si>
  <si>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</si>
  <si>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</si>
  <si>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</si>
  <si>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</si>
  <si>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</si>
  <si>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</si>
  <si>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</si>
  <si>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</si>
  <si>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</si>
  <si>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</si>
  <si>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</si>
  <si>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</si>
  <si>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</si>
  <si>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</si>
  <si>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</si>
  <si>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</si>
  <si>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</si>
  <si>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</si>
  <si>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</si>
  <si>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</si>
  <si>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</si>
  <si>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</si>
  <si>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</si>
  <si>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</si>
  <si>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</si>
  <si>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</si>
  <si>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</si>
  <si>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</si>
  <si>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</si>
  <si>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</si>
  <si>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</si>
  <si>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</si>
  <si>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</si>
  <si>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</si>
  <si>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</si>
  <si>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</si>
  <si>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</si>
  <si>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</si>
  <si>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</si>
  <si>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</si>
  <si>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</si>
  <si>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</si>
  <si>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</si>
  <si>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</si>
  <si>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</si>
  <si>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</si>
  <si>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</si>
  <si>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</si>
  <si>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</si>
  <si>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</si>
  <si>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</si>
  <si>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</si>
  <si>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</si>
  <si>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</si>
  <si>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</si>
  <si>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</si>
  <si>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</si>
  <si>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</si>
  <si>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</si>
  <si>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</si>
  <si>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</si>
  <si>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</si>
  <si>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</si>
  <si>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</si>
  <si>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</si>
  <si>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</si>
  <si>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</si>
  <si>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</si>
  <si>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</si>
  <si>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</si>
  <si>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</si>
  <si>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</si>
  <si>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</si>
  <si>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</si>
  <si>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</si>
  <si>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</si>
  <si>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</si>
  <si>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</si>
  <si>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</si>
  <si>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</si>
  <si>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</si>
  <si>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</si>
  <si>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</si>
  <si>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</si>
  <si>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</si>
  <si>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</si>
  <si>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</si>
  <si>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</si>
  <si>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</si>
  <si>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</si>
  <si>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</si>
  <si>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</si>
  <si>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</si>
  <si>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</si>
  <si>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</si>
  <si>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</si>
  <si>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</si>
  <si>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</si>
  <si>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</si>
  <si>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</si>
  <si>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</si>
  <si>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</si>
  <si>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</si>
  <si>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</si>
  <si>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</si>
  <si>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</si>
  <si>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</si>
  <si>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</si>
  <si>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</si>
  <si>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</si>
  <si>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</si>
  <si>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</si>
  <si>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</si>
  <si>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</si>
  <si>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</si>
  <si>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</si>
  <si>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</si>
  <si>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</si>
  <si>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</si>
  <si>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</si>
  <si>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</si>
  <si>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</si>
  <si>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</si>
  <si>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</si>
  <si>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</si>
  <si>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</si>
  <si>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</si>
  <si>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</si>
  <si>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</si>
  <si>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</si>
  <si>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</si>
  <si>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</si>
  <si>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</si>
  <si>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</si>
  <si>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</si>
  <si>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</si>
  <si>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</si>
  <si>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</si>
  <si>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</si>
  <si>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</si>
  <si>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</si>
  <si>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</si>
  <si>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</si>
  <si>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</si>
  <si>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</si>
  <si>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</si>
  <si>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</si>
  <si>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</si>
  <si>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</si>
  <si>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</si>
  <si>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</si>
  <si>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</si>
  <si>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</si>
  <si>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</si>
  <si>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</si>
  <si>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</si>
  <si>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</si>
  <si>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</si>
  <si>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</si>
  <si>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</si>
  <si>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</si>
  <si>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</si>
  <si>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</si>
  <si>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</si>
  <si>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</si>
  <si>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</si>
  <si>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</si>
  <si>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</si>
  <si>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</si>
  <si>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</si>
  <si>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</si>
  <si>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</si>
  <si>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</si>
  <si>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</si>
  <si>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</si>
  <si>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</si>
  <si>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</si>
  <si>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</si>
  <si>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</si>
  <si>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</si>
  <si>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</si>
  <si>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</si>
  <si>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</si>
  <si>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</si>
  <si>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</si>
  <si>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</si>
  <si>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</si>
  <si>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</si>
  <si>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</si>
  <si>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</si>
  <si>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</si>
  <si>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</si>
  <si>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</si>
  <si>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</si>
  <si>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</si>
  <si>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</si>
  <si>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</si>
  <si>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</si>
  <si>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</si>
  <si>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</si>
  <si>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</si>
  <si>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</si>
  <si>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</si>
  <si>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</si>
  <si>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</si>
  <si>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</si>
  <si>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</si>
  <si>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</si>
  <si>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</si>
  <si>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</si>
  <si>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</si>
  <si>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</si>
  <si>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</si>
  <si>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</si>
  <si>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</si>
  <si>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</si>
  <si>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</si>
  <si>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</si>
  <si>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</si>
  <si>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</si>
  <si>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</si>
  <si>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</si>
  <si>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</si>
  <si>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</si>
  <si>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</si>
  <si>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</si>
  <si>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</si>
  <si>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</si>
  <si>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</si>
  <si>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</si>
  <si>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</si>
  <si>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</si>
  <si>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</si>
  <si>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</si>
  <si>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</si>
  <si>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</si>
  <si>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</si>
  <si>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</si>
  <si>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</si>
  <si>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</si>
  <si>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</si>
  <si>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</si>
  <si>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</si>
  <si>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</si>
  <si>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</si>
  <si>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</si>
  <si>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</si>
  <si>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</si>
  <si>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</si>
  <si>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</si>
  <si>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</si>
  <si>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</si>
  <si>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</si>
  <si>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</si>
  <si>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</si>
  <si>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</si>
  <si>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</si>
  <si>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</si>
  <si>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</si>
  <si>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</si>
  <si>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</si>
  <si>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</si>
  <si>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</si>
  <si>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</si>
  <si>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</si>
  <si>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</si>
  <si>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</si>
  <si>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</si>
  <si>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</si>
  <si>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</si>
  <si>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</si>
  <si>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</si>
  <si>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</si>
  <si>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</si>
  <si>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</si>
  <si>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</si>
  <si>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</si>
  <si>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</si>
  <si>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</si>
  <si>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</si>
  <si>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</si>
  <si>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</si>
  <si>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</si>
  <si>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</si>
  <si>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</si>
  <si>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</si>
  <si>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</si>
  <si>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</si>
  <si>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</si>
  <si>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</si>
  <si>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</si>
  <si>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</si>
  <si>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</si>
  <si>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</si>
  <si>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</si>
  <si>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</si>
  <si>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</si>
  <si>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</si>
  <si>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</si>
  <si>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</si>
  <si>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</si>
  <si>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</si>
  <si>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</si>
  <si>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</si>
  <si>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</si>
  <si>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</si>
  <si>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</si>
  <si>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</si>
  <si>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</si>
  <si>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</si>
  <si>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</si>
  <si>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</si>
  <si>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</si>
  <si>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</si>
  <si>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</si>
  <si>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</si>
  <si>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</si>
  <si>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</si>
  <si>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</si>
  <si>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</si>
  <si>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</si>
  <si>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</si>
  <si>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</si>
  <si>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</si>
  <si>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</si>
  <si>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</si>
  <si>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</si>
  <si>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</si>
  <si>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</si>
  <si>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</si>
  <si>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</si>
  <si>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</si>
  <si>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</si>
  <si>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</si>
  <si>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</si>
  <si>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</si>
  <si>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</si>
  <si>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</si>
  <si>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</si>
  <si>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</si>
  <si>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</si>
  <si>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</si>
  <si>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</si>
  <si>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</si>
  <si>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</si>
  <si>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</si>
  <si>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</si>
  <si>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</si>
  <si>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</si>
  <si>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</si>
  <si>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</si>
  <si>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</si>
  <si>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</si>
  <si>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</si>
  <si>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</si>
  <si>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</si>
  <si>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</si>
  <si>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</si>
  <si>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</si>
  <si>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</si>
  <si>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</si>
  <si>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</si>
  <si>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</si>
  <si>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</si>
  <si>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</si>
  <si>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</si>
  <si>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</si>
  <si>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</si>
  <si>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</si>
  <si>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</si>
  <si>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</si>
  <si>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</si>
  <si>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</si>
  <si>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</si>
  <si>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</si>
  <si>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</si>
  <si>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</si>
  <si>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</si>
  <si>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</si>
  <si>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</si>
  <si>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</si>
  <si>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</si>
  <si>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</si>
  <si>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</si>
  <si>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</si>
  <si>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</si>
  <si>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</si>
  <si>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</si>
  <si>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</si>
  <si>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</si>
  <si>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</si>
  <si>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</si>
  <si>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</si>
  <si>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</si>
  <si>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</si>
  <si>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</si>
  <si>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</si>
  <si>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</si>
  <si>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</si>
  <si>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</si>
  <si>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</si>
  <si>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</si>
  <si>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</si>
  <si>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</si>
  <si>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</si>
  <si>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</si>
  <si>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</si>
  <si>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</si>
  <si>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</si>
  <si>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</si>
  <si>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</si>
  <si>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</si>
  <si>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</si>
  <si>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</si>
  <si>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</si>
  <si>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</si>
  <si>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</si>
  <si>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</si>
  <si>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</si>
  <si>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</si>
  <si>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</si>
  <si>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</si>
  <si>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</si>
  <si>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</si>
  <si>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</si>
  <si>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</si>
  <si>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</si>
  <si>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</si>
  <si>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</si>
  <si>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</si>
  <si>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</si>
  <si>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</si>
  <si>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</si>
  <si>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</si>
  <si>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</si>
  <si>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</si>
  <si>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</si>
  <si>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</si>
  <si>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</si>
  <si>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</si>
  <si>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</si>
  <si>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</si>
  <si>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</si>
  <si>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</si>
  <si>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</si>
  <si>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</si>
  <si>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</si>
  <si>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</si>
  <si>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</si>
  <si>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</si>
  <si>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</si>
  <si>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</si>
  <si>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</si>
  <si>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</si>
  <si>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</si>
  <si>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</si>
  <si>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</si>
  <si>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</si>
  <si>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</si>
  <si>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</si>
  <si>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</si>
  <si>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</si>
  <si>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</si>
  <si>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</si>
  <si>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</si>
  <si>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</si>
  <si>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</si>
  <si>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</si>
  <si>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</si>
  <si>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</si>
  <si>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</si>
  <si>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</si>
  <si>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</si>
  <si>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</si>
  <si>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</si>
  <si>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</si>
  <si>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</si>
  <si>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</si>
  <si>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</si>
  <si>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</si>
  <si>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</si>
  <si>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</si>
  <si>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</si>
  <si>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</si>
  <si>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</si>
  <si>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</si>
  <si>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</si>
  <si>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</si>
  <si>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</si>
  <si>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</si>
  <si>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</si>
  <si>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</si>
  <si>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</si>
  <si>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</si>
  <si>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</si>
  <si>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</si>
  <si>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</si>
  <si>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</si>
  <si>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</si>
  <si>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</si>
  <si>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</si>
  <si>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</si>
  <si>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</si>
  <si>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</si>
  <si>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</si>
  <si>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</si>
  <si>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</si>
  <si>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</si>
  <si>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</si>
  <si>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</si>
  <si>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</si>
  <si>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</si>
  <si>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</si>
  <si>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</si>
  <si>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</si>
  <si>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</si>
  <si>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</si>
  <si>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</si>
  <si>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</si>
  <si>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</si>
  <si>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</si>
  <si>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</si>
  <si>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</si>
  <si>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</si>
  <si>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</si>
  <si>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</si>
  <si>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</si>
  <si>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</si>
  <si>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</si>
  <si>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</si>
  <si>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</si>
  <si>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</si>
  <si>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</si>
  <si>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</si>
  <si>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</si>
  <si>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</si>
  <si>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</si>
  <si>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</si>
  <si>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</si>
  <si>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</si>
  <si>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</si>
  <si>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</si>
  <si>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</si>
  <si>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</si>
  <si>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</si>
  <si>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</si>
  <si>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</si>
  <si>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</si>
  <si>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</si>
  <si>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</si>
  <si>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</si>
  <si>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</si>
  <si>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</si>
  <si>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</si>
  <si>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</si>
  <si>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</si>
  <si>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</si>
  <si>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</si>
  <si>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</si>
  <si>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</si>
  <si>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</si>
  <si>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</si>
  <si>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</si>
  <si>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</si>
  <si>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</si>
  <si>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</si>
  <si>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</si>
  <si>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</si>
  <si>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</si>
  <si>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</si>
  <si>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</si>
  <si>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</si>
  <si>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</si>
  <si>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</si>
  <si>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</si>
  <si>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</si>
  <si>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</si>
  <si>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</si>
  <si>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</si>
  <si>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</si>
  <si>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</si>
  <si>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</si>
  <si>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</si>
  <si>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</si>
  <si>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</si>
  <si>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</si>
  <si>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</si>
  <si>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</si>
  <si>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</si>
  <si>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</si>
  <si>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</si>
  <si>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</si>
  <si>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</si>
  <si>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</si>
  <si>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</si>
  <si>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</si>
  <si>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</si>
  <si>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</si>
  <si>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</si>
  <si>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</si>
  <si>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</si>
  <si>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</si>
  <si>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</si>
  <si>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</si>
  <si>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</si>
  <si>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</si>
  <si>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</si>
  <si>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</si>
  <si>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</si>
  <si>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</si>
  <si>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</si>
  <si>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</si>
  <si>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</si>
  <si>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</si>
  <si>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</si>
  <si>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</si>
  <si>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</si>
  <si>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</si>
  <si>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</si>
  <si>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</si>
  <si>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</si>
  <si>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</si>
  <si>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</si>
  <si>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</si>
  <si>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</si>
  <si>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</si>
  <si>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</si>
  <si>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</si>
  <si>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</si>
  <si>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</si>
  <si>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</si>
  <si>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</si>
  <si>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</si>
  <si>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</si>
  <si>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</si>
  <si>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</si>
  <si>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</si>
  <si>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</si>
  <si>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</si>
  <si>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</si>
  <si>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</si>
  <si>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</si>
  <si>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</si>
  <si>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</si>
  <si>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</si>
  <si>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</si>
  <si>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</si>
  <si>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</si>
  <si>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</si>
  <si>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</si>
  <si>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</si>
  <si>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</si>
  <si>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</si>
  <si>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</si>
  <si>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</si>
  <si>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</si>
  <si>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</si>
  <si>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</si>
  <si>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</si>
  <si>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</si>
  <si>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</si>
  <si>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</si>
  <si>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</si>
  <si>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</si>
  <si>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</si>
  <si>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</si>
  <si>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</si>
  <si>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</si>
  <si>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</si>
  <si>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</si>
  <si>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</si>
  <si>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</si>
  <si>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</si>
  <si>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</si>
  <si>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</si>
  <si>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</si>
  <si>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</si>
  <si>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</si>
  <si>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</si>
  <si>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</si>
  <si>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</si>
  <si>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</si>
  <si>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</si>
  <si>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</si>
  <si>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</si>
  <si>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</si>
  <si>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</si>
  <si>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</si>
  <si>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</si>
  <si>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</si>
  <si>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</si>
  <si>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</si>
  <si>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</si>
  <si>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</si>
  <si>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</si>
  <si>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</si>
  <si>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</si>
  <si>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</si>
  <si>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</si>
  <si>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</si>
  <si>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</si>
  <si>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</si>
  <si>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</si>
  <si>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</si>
  <si>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</si>
  <si>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</si>
  <si>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</si>
  <si>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</si>
  <si>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</si>
  <si>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</si>
  <si>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</si>
  <si>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</si>
  <si>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</si>
  <si>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</si>
  <si>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</si>
  <si>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</si>
  <si>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</si>
  <si>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</si>
  <si>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</si>
  <si>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</si>
  <si>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</si>
  <si>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</si>
  <si>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</si>
  <si>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</si>
  <si>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</si>
  <si>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</si>
  <si>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</si>
  <si>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</si>
  <si>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</si>
  <si>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</si>
  <si>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</si>
  <si>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</si>
  <si>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</si>
  <si>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</si>
  <si>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</si>
  <si>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</si>
  <si>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</si>
  <si>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</si>
  <si>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</si>
  <si>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</si>
  <si>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</si>
  <si>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</si>
  <si>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</si>
  <si>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</si>
  <si>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</si>
  <si>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</si>
  <si>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</si>
  <si>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</si>
  <si>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</si>
  <si>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</si>
  <si>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</si>
  <si>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</si>
  <si>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</si>
  <si>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</si>
  <si>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</si>
  <si>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</si>
  <si>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</si>
  <si>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</si>
  <si>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</si>
  <si>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</si>
  <si>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</si>
  <si>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</si>
  <si>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</si>
  <si>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</si>
  <si>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</si>
  <si>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</si>
  <si>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</si>
  <si>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</si>
  <si>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</si>
  <si>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</si>
  <si>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</si>
  <si>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</si>
  <si>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</si>
  <si>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</si>
  <si>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</si>
  <si>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</si>
  <si>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</si>
  <si>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</si>
  <si>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</si>
  <si>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</si>
  <si>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</si>
  <si>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</si>
  <si>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</si>
  <si>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</si>
  <si>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</si>
  <si>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</si>
  <si>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</si>
  <si>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</si>
  <si>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</si>
  <si>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</si>
  <si>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</si>
  <si>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</si>
  <si>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</si>
  <si>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</si>
  <si>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</si>
  <si>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</si>
  <si>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</si>
  <si>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</si>
  <si>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</si>
  <si>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</si>
  <si>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</si>
  <si>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</si>
  <si>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</si>
  <si>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</si>
  <si>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</si>
  <si>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</si>
  <si>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</si>
  <si>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</si>
  <si>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</si>
  <si>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</si>
  <si>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</si>
  <si>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</si>
  <si>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</si>
  <si>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</si>
  <si>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</si>
  <si>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</si>
  <si>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</si>
  <si>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</si>
  <si>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</si>
  <si>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</si>
  <si>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</si>
  <si>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</si>
  <si>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</si>
  <si>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</si>
  <si>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</si>
  <si>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</si>
  <si>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</si>
  <si>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</si>
  <si>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</si>
  <si>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</si>
  <si>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</si>
  <si>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</si>
  <si>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</si>
  <si>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</si>
  <si>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</si>
  <si>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</si>
  <si>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</si>
  <si>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</si>
  <si>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</si>
  <si>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</si>
  <si>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</si>
  <si>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</si>
  <si>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</si>
  <si>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</si>
  <si>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</si>
  <si>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</si>
  <si>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</si>
  <si>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</si>
  <si>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</si>
  <si>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</si>
  <si>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</si>
  <si>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</si>
  <si>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</si>
  <si>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</si>
  <si>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</si>
  <si>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</si>
  <si>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</si>
  <si>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</si>
  <si>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</si>
  <si>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</si>
  <si>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</si>
  <si>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</si>
  <si>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</si>
  <si>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</si>
  <si>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</si>
  <si>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</si>
  <si>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</si>
  <si>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</si>
  <si>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</si>
  <si>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</si>
  <si>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</si>
  <si>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</si>
  <si>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</si>
  <si>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</si>
  <si>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</si>
  <si>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</si>
  <si>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</si>
  <si>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</si>
  <si>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</si>
  <si>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</si>
  <si>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</si>
  <si>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</si>
  <si>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</si>
  <si>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</si>
  <si>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</si>
  <si>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</si>
  <si>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</si>
  <si>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</si>
  <si>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</si>
  <si>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</si>
  <si>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</si>
  <si>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</si>
  <si>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</si>
  <si>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</si>
  <si>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</si>
  <si>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</si>
  <si>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</si>
  <si>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</si>
  <si>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</si>
  <si>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</si>
  <si>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</si>
  <si>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</si>
  <si>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</si>
  <si>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</si>
  <si>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</si>
  <si>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</si>
  <si>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</si>
  <si>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</si>
  <si>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</si>
  <si>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</si>
  <si>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</si>
  <si>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</si>
  <si>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</si>
  <si>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</si>
  <si>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</si>
  <si>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</si>
  <si>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</si>
  <si>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</si>
  <si>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</si>
  <si>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</si>
  <si>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</si>
  <si>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</si>
  <si>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</si>
  <si>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</si>
  <si>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</si>
  <si>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</si>
  <si>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</si>
  <si>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</si>
  <si>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</si>
  <si>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</si>
  <si>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</si>
  <si>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</si>
  <si>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</si>
  <si>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</si>
  <si>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</si>
  <si>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</si>
  <si>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</si>
  <si>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</si>
  <si>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</si>
  <si>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</si>
  <si>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</si>
  <si>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</si>
  <si>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</si>
  <si>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</si>
  <si>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</si>
  <si>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</si>
  <si>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</si>
  <si>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</si>
  <si>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</si>
  <si>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</si>
  <si>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</si>
  <si>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</si>
  <si>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</si>
  <si>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</si>
  <si>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</si>
  <si>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</si>
  <si>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</si>
  <si>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</si>
  <si>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</si>
  <si>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</si>
  <si>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</si>
  <si>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</si>
  <si>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</si>
  <si>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</si>
  <si>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</si>
  <si>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</si>
  <si>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</si>
  <si>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</si>
  <si>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</si>
  <si>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</si>
  <si>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</si>
  <si>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</si>
  <si>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</si>
  <si>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</si>
  <si>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</si>
  <si>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</si>
  <si>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</si>
  <si>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</si>
  <si>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</si>
  <si>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</si>
  <si>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</si>
  <si>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</si>
  <si>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</si>
  <si>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</si>
  <si>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</si>
  <si>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</si>
  <si>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</si>
  <si>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</si>
  <si>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</si>
  <si>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</si>
  <si>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</si>
  <si>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</si>
  <si>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</si>
  <si>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</si>
  <si>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</si>
  <si>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</si>
  <si>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</si>
  <si>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</si>
  <si>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</si>
  <si>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</si>
  <si>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</si>
  <si>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</si>
  <si>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</si>
  <si>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</si>
  <si>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</si>
  <si>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</si>
  <si>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</si>
  <si>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</si>
  <si>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</si>
  <si>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</si>
  <si>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</si>
  <si>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</si>
  <si>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</si>
  <si>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</si>
  <si>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</si>
  <si>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</si>
  <si>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</si>
  <si>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</si>
  <si>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</si>
  <si>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</si>
  <si>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</si>
  <si>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</si>
  <si>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</si>
  <si>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</si>
  <si>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</si>
  <si>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</si>
  <si>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</si>
  <si>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</si>
  <si>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</si>
  <si>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</si>
  <si>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</si>
  <si>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</si>
  <si>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</si>
  <si>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</si>
  <si>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</si>
  <si>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</si>
  <si>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</si>
  <si>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</si>
  <si>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</si>
  <si>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</si>
  <si>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</si>
  <si>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</si>
  <si>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</si>
  <si>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</si>
  <si>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</si>
  <si>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</si>
  <si>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</si>
  <si>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</si>
  <si>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</si>
  <si>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</si>
  <si>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</si>
  <si>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</si>
  <si>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</si>
  <si>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</si>
  <si>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</si>
  <si>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</si>
  <si>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</si>
  <si>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</si>
  <si>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</si>
  <si>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</si>
  <si>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</si>
  <si>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</si>
  <si>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</si>
  <si>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</si>
  <si>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</si>
  <si>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</si>
  <si>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</si>
  <si>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</si>
  <si>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</si>
  <si>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</si>
  <si>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</si>
  <si>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</si>
  <si>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</si>
  <si>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</si>
  <si>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</si>
  <si>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</si>
  <si>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</si>
  <si>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</si>
  <si>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</si>
  <si>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</si>
  <si>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</si>
  <si>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</si>
  <si>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</si>
  <si>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</si>
  <si>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</si>
  <si>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</si>
  <si>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</si>
  <si>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</si>
  <si>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</si>
  <si>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</si>
  <si>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</si>
  <si>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</si>
  <si>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</si>
  <si>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</si>
  <si>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</si>
  <si>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</si>
  <si>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</si>
  <si>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</si>
  <si>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</si>
  <si>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</si>
  <si>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</si>
  <si>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</si>
  <si>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</si>
  <si>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</si>
  <si>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</si>
  <si>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</si>
  <si>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</si>
  <si>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</si>
  <si>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</si>
  <si>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</si>
  <si>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</si>
  <si>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</si>
  <si>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</si>
  <si>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</si>
  <si>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</si>
  <si>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</si>
  <si>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</si>
  <si>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</si>
  <si>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</si>
  <si>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</si>
  <si>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</si>
  <si>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</si>
  <si>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</si>
  <si>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</si>
  <si>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</si>
  <si>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</si>
  <si>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</si>
  <si>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</si>
  <si>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</si>
  <si>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</si>
  <si>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</si>
  <si>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</si>
  <si>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</si>
  <si>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</si>
  <si>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</si>
  <si>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</si>
  <si>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</si>
  <si>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</si>
  <si>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</si>
  <si>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</si>
  <si>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</si>
  <si>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</si>
  <si>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</si>
  <si>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</si>
  <si>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</si>
  <si>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</si>
  <si>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</si>
  <si>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</si>
  <si>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</si>
  <si>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</si>
  <si>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</si>
  <si>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</si>
  <si>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</si>
  <si>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</si>
  <si>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</si>
  <si>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</si>
  <si>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</si>
  <si>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</si>
  <si>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</si>
  <si>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</si>
  <si>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</si>
  <si>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</si>
  <si>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</si>
  <si>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</si>
  <si>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</si>
  <si>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</si>
  <si>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</si>
  <si>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</si>
  <si>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</si>
  <si>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</si>
  <si>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</si>
  <si>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</si>
  <si>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</si>
  <si>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</si>
  <si>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</si>
  <si>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</si>
  <si>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</si>
  <si>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</si>
  <si>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</si>
  <si>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</si>
  <si>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</si>
  <si>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</si>
  <si>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</si>
  <si>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</si>
  <si>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</si>
  <si>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</si>
  <si>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</si>
  <si>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</si>
  <si>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</si>
  <si>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</si>
  <si>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</si>
  <si>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</si>
  <si>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</si>
  <si>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</si>
  <si>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</si>
  <si>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</si>
  <si>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</si>
  <si>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</si>
  <si>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</si>
  <si>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</si>
  <si>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</si>
  <si>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</si>
  <si>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</si>
  <si>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</si>
  <si>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</si>
  <si>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</si>
  <si>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</si>
  <si>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</si>
  <si>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</si>
  <si>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</si>
  <si>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</si>
  <si>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</si>
  <si>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</si>
  <si>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</si>
  <si>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</si>
  <si>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</si>
  <si>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</si>
  <si>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</si>
  <si>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</si>
  <si>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</si>
  <si>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</si>
  <si>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</si>
  <si>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</si>
  <si>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</si>
  <si>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</si>
  <si>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</si>
  <si>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</si>
  <si>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</si>
  <si>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</si>
  <si>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</si>
  <si>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</si>
  <si>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</si>
  <si>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</si>
  <si>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</si>
  <si>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</si>
  <si>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</si>
  <si>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</si>
  <si>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</si>
  <si>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</si>
  <si>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</si>
  <si>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</si>
  <si>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</si>
  <si>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</si>
  <si>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</si>
  <si>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</si>
  <si>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</si>
  <si>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</si>
  <si>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</si>
  <si>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</si>
  <si>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</si>
  <si>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</si>
  <si>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</si>
  <si>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</si>
  <si>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</si>
  <si>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</si>
  <si>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</si>
  <si>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</si>
  <si>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</si>
  <si>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</si>
  <si>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</si>
  <si>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</si>
  <si>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</si>
  <si>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</si>
  <si>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</si>
  <si>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</si>
  <si>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</si>
  <si>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</si>
  <si>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</si>
  <si>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</si>
  <si>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</si>
  <si>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</si>
  <si>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</si>
  <si>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</si>
  <si>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</si>
  <si>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</si>
  <si>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</si>
  <si>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</si>
  <si>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</si>
  <si>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</si>
  <si>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</si>
  <si>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</si>
  <si>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</si>
  <si>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</si>
  <si>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</si>
  <si>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</si>
  <si>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</si>
  <si>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</si>
  <si>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</si>
  <si>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</si>
  <si>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</si>
  <si>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</si>
  <si>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</si>
  <si>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</si>
  <si>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</si>
  <si>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</si>
  <si>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</si>
  <si>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</si>
  <si>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</si>
  <si>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</si>
  <si>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</si>
  <si>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</si>
  <si>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</si>
  <si>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</si>
  <si>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</si>
  <si>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</si>
  <si>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</si>
  <si>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</si>
  <si>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</si>
  <si>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</si>
  <si>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</si>
  <si>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</si>
  <si>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</si>
  <si>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</si>
  <si>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</si>
  <si>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</si>
  <si>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</si>
  <si>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</si>
  <si>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</si>
  <si>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</si>
  <si>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</si>
  <si>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</si>
  <si>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</si>
  <si>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</si>
  <si>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</si>
  <si>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</si>
  <si>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</si>
  <si>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</si>
  <si>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</si>
  <si>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</si>
  <si>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</si>
  <si>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</si>
  <si>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</si>
  <si>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</si>
  <si>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</si>
  <si>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</si>
  <si>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</si>
  <si>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</si>
  <si>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</si>
  <si>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</si>
  <si>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</si>
  <si>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</si>
  <si>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</si>
  <si>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</si>
  <si>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</si>
  <si>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</si>
  <si>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</si>
  <si>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</si>
  <si>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</si>
  <si>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</si>
  <si>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</si>
  <si>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</si>
  <si>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</si>
  <si>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</si>
  <si>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</si>
  <si>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</si>
  <si>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</si>
  <si>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</si>
  <si>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</si>
  <si>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</si>
  <si>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</si>
  <si>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</si>
  <si>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</si>
  <si>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</si>
  <si>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</si>
  <si>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</si>
  <si>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</si>
  <si>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</si>
  <si>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</si>
  <si>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</si>
  <si>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</si>
  <si>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</si>
  <si>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</si>
  <si>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</si>
  <si>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</si>
  <si>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</si>
  <si>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</si>
  <si>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</si>
  <si>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</si>
  <si>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</si>
  <si>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</si>
  <si>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</si>
  <si>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</si>
  <si>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</si>
  <si>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</si>
  <si>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</si>
  <si>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</si>
  <si>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</si>
  <si>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</si>
  <si>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</si>
  <si>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</si>
  <si>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</si>
  <si>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</si>
  <si>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</si>
  <si>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</si>
  <si>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</si>
  <si>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</si>
  <si>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</si>
  <si>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</si>
  <si>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</si>
  <si>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</si>
  <si>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</si>
  <si>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</si>
  <si>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</si>
  <si>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</si>
  <si>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</si>
  <si>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</si>
  <si>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</si>
  <si>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</si>
  <si>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</si>
  <si>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</si>
  <si>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</si>
  <si>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</si>
  <si>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</si>
  <si>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</si>
  <si>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</si>
  <si>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</si>
  <si>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</si>
  <si>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</si>
  <si>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</si>
  <si>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</si>
  <si>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</si>
  <si>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</si>
  <si>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</si>
  <si>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</si>
  <si>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</si>
  <si>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</si>
  <si>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</si>
  <si>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</si>
  <si>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</si>
  <si>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</si>
  <si>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</si>
  <si>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</si>
  <si>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</si>
  <si>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</si>
  <si>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</si>
  <si>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</si>
  <si>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</si>
  <si>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</si>
  <si>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</si>
  <si>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</si>
  <si>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</si>
  <si>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</si>
  <si>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</si>
  <si>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</si>
  <si>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</si>
  <si>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</si>
  <si>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</si>
  <si>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</si>
  <si>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</si>
  <si>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</si>
  <si>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</si>
  <si>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</si>
  <si>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</si>
  <si>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</si>
  <si>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</si>
  <si>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</si>
  <si>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</si>
  <si>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</si>
  <si>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</si>
  <si>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</si>
  <si>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</si>
  <si>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</si>
  <si>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</si>
  <si>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</si>
  <si>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</si>
  <si>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</si>
  <si>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</si>
  <si>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</si>
  <si>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</si>
  <si>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</si>
  <si>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</si>
  <si>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</si>
  <si>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</si>
  <si>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</si>
  <si>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</si>
  <si>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</si>
  <si>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</si>
  <si>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</si>
  <si>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</si>
  <si>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</si>
  <si>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</si>
  <si>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</si>
  <si>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</si>
  <si>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</si>
  <si>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</si>
  <si>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</si>
  <si>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</si>
  <si>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</si>
  <si>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</si>
  <si>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</si>
  <si>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</si>
  <si>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</si>
  <si>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</si>
  <si>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</si>
  <si>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</si>
  <si>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</si>
  <si>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</si>
  <si>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</si>
  <si>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</si>
  <si>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</si>
  <si>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</si>
  <si>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</si>
  <si>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</si>
  <si>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</si>
  <si>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</si>
  <si>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</si>
  <si>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</si>
  <si>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</si>
  <si>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</si>
  <si>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</si>
  <si>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</si>
  <si>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</si>
  <si>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</si>
  <si>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</si>
  <si>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</si>
  <si>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</si>
  <si>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</si>
  <si>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</si>
  <si>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</si>
  <si>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</si>
  <si>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</si>
  <si>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</si>
  <si>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</si>
  <si>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</si>
  <si>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</si>
  <si>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</si>
  <si>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</si>
  <si>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</si>
  <si>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</si>
  <si>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</si>
  <si>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</si>
  <si>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</si>
  <si>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</si>
  <si>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</si>
  <si>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</si>
  <si>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</si>
  <si>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</si>
  <si>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</si>
  <si>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</si>
  <si>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</si>
  <si>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</si>
  <si>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</si>
  <si>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</si>
  <si>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</si>
  <si>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</si>
  <si>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</si>
  <si>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</si>
  <si>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</si>
  <si>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</si>
  <si>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</si>
  <si>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</si>
  <si>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</si>
  <si>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</si>
  <si>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</si>
  <si>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</si>
  <si>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</si>
  <si>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</si>
  <si>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</si>
  <si>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</si>
  <si>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</si>
  <si>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</si>
  <si>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</si>
  <si>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</si>
  <si>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</si>
  <si>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</si>
  <si>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</si>
  <si>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</si>
  <si>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</si>
  <si>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</si>
  <si>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</si>
  <si>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</si>
  <si>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</si>
  <si>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</si>
  <si>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</si>
  <si>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</si>
  <si>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</si>
  <si>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</si>
  <si>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</si>
  <si>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</si>
  <si>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</si>
  <si>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</si>
  <si>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</si>
  <si>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</si>
  <si>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</si>
  <si>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</si>
  <si>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</si>
  <si>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</si>
  <si>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</si>
  <si>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</si>
  <si>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</si>
  <si>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</si>
  <si>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</si>
  <si>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</si>
  <si>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</si>
  <si>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</si>
  <si>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</si>
  <si>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</si>
  <si>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</si>
  <si>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</si>
  <si>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</si>
  <si>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</si>
  <si>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</si>
  <si>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</si>
  <si>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</si>
  <si>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</si>
  <si>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</si>
  <si>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</si>
  <si>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</si>
  <si>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</si>
  <si>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</si>
  <si>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</si>
  <si>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</si>
  <si>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</si>
  <si>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</si>
  <si>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</si>
  <si>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</si>
  <si>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</si>
  <si>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</si>
  <si>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</si>
  <si>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</si>
  <si>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</si>
  <si>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</si>
  <si>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</si>
  <si>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</si>
  <si>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</si>
  <si>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</si>
  <si>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</si>
  <si>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</si>
  <si>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</si>
  <si>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</si>
  <si>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</si>
  <si>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</si>
  <si>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</si>
  <si>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</si>
  <si>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</si>
  <si>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</si>
  <si>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</si>
  <si>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</si>
  <si>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</si>
  <si>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</si>
  <si>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</si>
  <si>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</si>
  <si>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</si>
  <si>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</si>
  <si>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</si>
  <si>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</si>
  <si>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</si>
  <si>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</si>
  <si>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</si>
  <si>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</si>
  <si>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</si>
  <si>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</si>
  <si>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</si>
  <si>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</si>
  <si>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</si>
  <si>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</si>
  <si>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</si>
  <si>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</si>
  <si>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</si>
  <si>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</si>
  <si>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</si>
  <si>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</si>
  <si>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</si>
  <si>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</si>
  <si>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</si>
  <si>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</si>
  <si>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</si>
  <si>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</si>
  <si>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</si>
  <si>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</si>
  <si>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</si>
  <si>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</si>
  <si>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</si>
  <si>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</si>
  <si>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</si>
  <si>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</si>
  <si>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</si>
  <si>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</si>
  <si>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</si>
  <si>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</si>
  <si>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</si>
  <si>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</si>
  <si>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</si>
  <si>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</si>
  <si>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</si>
  <si>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</si>
  <si>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</si>
  <si>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</si>
  <si>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</si>
  <si>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</si>
  <si>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</si>
  <si>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</si>
  <si>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</si>
  <si>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</si>
  <si>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</si>
  <si>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</si>
  <si>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</si>
  <si>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</si>
  <si>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</si>
  <si>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</si>
  <si>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</si>
  <si>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</si>
  <si>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</si>
  <si>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</si>
  <si>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</si>
  <si>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</si>
  <si>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</si>
  <si>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</si>
  <si>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</si>
  <si>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</si>
  <si>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</si>
  <si>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</si>
  <si>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</si>
  <si>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</si>
  <si>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</si>
  <si>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</si>
  <si>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</si>
  <si>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</si>
  <si>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</si>
  <si>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</si>
  <si>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</si>
  <si>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</si>
  <si>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</si>
  <si>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</si>
  <si>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</si>
  <si>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</si>
  <si>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</si>
  <si>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</si>
  <si>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</si>
  <si>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</si>
  <si>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</si>
  <si>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</si>
  <si>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</si>
  <si>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</si>
  <si>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</si>
  <si>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</si>
  <si>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</si>
  <si>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</si>
  <si>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</si>
  <si>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</si>
  <si>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</si>
  <si>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</si>
  <si>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</si>
  <si>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</si>
  <si>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</si>
  <si>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</si>
  <si>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</si>
  <si>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</si>
  <si>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</si>
  <si>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</si>
  <si>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</si>
  <si>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</si>
  <si>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</si>
  <si>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</si>
  <si>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</si>
  <si>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</si>
  <si>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</si>
  <si>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</si>
  <si>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</si>
  <si>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</si>
  <si>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</si>
  <si>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</si>
  <si>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</si>
  <si>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</si>
  <si>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</si>
  <si>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</si>
  <si>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</si>
  <si>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</si>
  <si>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</si>
  <si>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</si>
  <si>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</si>
  <si>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</si>
  <si>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</si>
  <si>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</si>
  <si>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</si>
  <si>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</si>
  <si>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</si>
  <si>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</si>
  <si>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</si>
  <si>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</si>
  <si>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</si>
  <si>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</si>
  <si>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</si>
  <si>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</si>
  <si>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</si>
  <si>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</si>
  <si>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</si>
  <si>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</si>
  <si>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</si>
  <si>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</si>
  <si>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</si>
  <si>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</si>
  <si>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</si>
  <si>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</si>
  <si>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</si>
  <si>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</si>
  <si>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</si>
  <si>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</si>
  <si>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</si>
  <si>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</si>
  <si>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</si>
  <si>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</si>
  <si>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</si>
  <si>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</si>
  <si>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</si>
  <si>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</si>
  <si>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</si>
  <si>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</si>
  <si>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</si>
  <si>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</si>
  <si>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</si>
  <si>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</si>
  <si>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</si>
  <si>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</si>
  <si>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</si>
  <si>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</si>
  <si>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</si>
  <si>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</si>
  <si>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</si>
  <si>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</si>
  <si>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</si>
  <si>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</si>
  <si>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</si>
  <si>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</si>
  <si>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</si>
  <si>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</si>
  <si>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</si>
  <si>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</si>
  <si>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</si>
  <si>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</si>
  <si>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</si>
  <si>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</si>
  <si>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</si>
  <si>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</si>
  <si>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</si>
  <si>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</si>
  <si>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</si>
  <si>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</si>
  <si>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</si>
  <si>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</si>
  <si>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</si>
  <si>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</si>
  <si>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</si>
  <si>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</si>
  <si>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</si>
  <si>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</si>
  <si>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</si>
  <si>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</si>
  <si>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</si>
  <si>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</si>
  <si>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</si>
  <si>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</si>
  <si>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</si>
  <si>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</si>
  <si>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</si>
  <si>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</si>
  <si>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</si>
  <si>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</si>
  <si>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</si>
  <si>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</si>
  <si>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</si>
  <si>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</si>
  <si>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</si>
  <si>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</si>
  <si>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</si>
  <si>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</si>
  <si>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</si>
  <si>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</si>
  <si>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</si>
  <si>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</si>
  <si>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</si>
  <si>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</si>
  <si>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</si>
  <si>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</si>
  <si>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</si>
  <si>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</si>
  <si>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</si>
  <si>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</si>
  <si>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</si>
  <si>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</si>
  <si>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</si>
  <si>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</si>
  <si>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</si>
  <si>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</si>
  <si>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</si>
  <si>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</si>
  <si>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</si>
  <si>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</si>
  <si>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</si>
  <si>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</si>
  <si>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</si>
  <si>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</si>
  <si>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</si>
  <si>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</si>
  <si>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</si>
  <si>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</si>
  <si>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</si>
  <si>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</si>
  <si>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</si>
  <si>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</si>
  <si>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</si>
  <si>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</si>
  <si>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</si>
  <si>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</si>
  <si>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</si>
  <si>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</si>
  <si>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</si>
  <si>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</si>
  <si>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</si>
  <si>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</si>
  <si>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</si>
  <si>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</si>
  <si>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</si>
  <si>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</si>
  <si>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</si>
  <si>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</si>
  <si>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</si>
  <si>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</si>
  <si>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</si>
  <si>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</si>
  <si>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</si>
  <si>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</si>
  <si>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</si>
  <si>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</si>
  <si>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</si>
  <si>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</si>
  <si>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</si>
  <si>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</si>
  <si>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</si>
  <si>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</si>
  <si>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</si>
  <si>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</si>
  <si>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</si>
  <si>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</si>
  <si>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</si>
  <si>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</si>
  <si>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</si>
  <si>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</si>
  <si>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</si>
  <si>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</si>
  <si>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</si>
  <si>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</si>
  <si>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</si>
  <si>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</si>
  <si>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</si>
  <si>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</si>
  <si>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</si>
  <si>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</si>
  <si>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</si>
  <si>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</si>
  <si>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</si>
  <si>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</si>
  <si>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</si>
  <si>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</si>
  <si>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</si>
  <si>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</si>
  <si>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</si>
  <si>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</si>
  <si>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</si>
  <si>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</si>
  <si>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</si>
  <si>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</si>
  <si>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</si>
  <si>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</si>
  <si>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</si>
  <si>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</si>
  <si>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</si>
  <si>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</si>
  <si>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</si>
  <si>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</si>
  <si>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</si>
  <si>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</si>
  <si>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</si>
  <si>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</si>
  <si>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</si>
  <si>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</si>
  <si>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</si>
  <si>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</si>
  <si>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</si>
  <si>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</si>
  <si>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</si>
  <si>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</si>
  <si>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</si>
  <si>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</si>
  <si>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</si>
  <si>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</si>
  <si>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</si>
  <si>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</si>
  <si>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</si>
  <si>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</si>
  <si>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</si>
  <si>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</si>
  <si>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</si>
  <si>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</si>
  <si>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</si>
  <si>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</si>
  <si>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</si>
  <si>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</si>
  <si>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</si>
  <si>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</si>
  <si>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</si>
  <si>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</si>
  <si>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</si>
  <si>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</si>
  <si>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</si>
  <si>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</si>
  <si>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</si>
  <si>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</si>
  <si>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</si>
  <si>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</si>
  <si>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</si>
  <si>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</si>
  <si>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</si>
  <si>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</si>
  <si>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</si>
  <si>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</si>
  <si>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</si>
  <si>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</si>
  <si>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</si>
  <si>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</si>
  <si>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</si>
  <si>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</si>
  <si>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</si>
  <si>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</si>
  <si>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</si>
  <si>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</si>
  <si>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</si>
  <si>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</si>
  <si>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</si>
  <si>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</si>
  <si>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</si>
  <si>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</si>
  <si>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</si>
  <si>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</si>
  <si>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</si>
  <si>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</si>
  <si>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</si>
  <si>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</si>
  <si>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</si>
  <si>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</si>
  <si>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</si>
  <si>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</si>
  <si>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</si>
  <si>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</si>
  <si>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</si>
  <si>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</si>
  <si>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</si>
  <si>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</si>
  <si>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</si>
  <si>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</si>
  <si>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</si>
  <si>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</si>
  <si>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</si>
  <si>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</si>
  <si>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</si>
  <si>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</si>
  <si>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</si>
  <si>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</si>
  <si>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</si>
  <si>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</si>
  <si>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</si>
  <si>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</si>
  <si>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</si>
  <si>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</si>
  <si>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</si>
  <si>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</si>
  <si>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</si>
  <si>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</si>
  <si>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</si>
  <si>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</si>
  <si>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</si>
  <si>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</si>
  <si>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</si>
  <si>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</si>
  <si>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</si>
  <si>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</si>
  <si>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</si>
  <si>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</si>
  <si>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</si>
  <si>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</si>
  <si>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</si>
  <si>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</si>
  <si>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</si>
  <si>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</si>
  <si>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</si>
  <si>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</si>
  <si>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</si>
  <si>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</si>
  <si>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</si>
  <si>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</si>
  <si>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</si>
  <si>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</si>
  <si>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</si>
  <si>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</si>
  <si>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</si>
  <si>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</si>
  <si>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</si>
  <si>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</si>
  <si>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</si>
  <si>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</si>
  <si>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</si>
  <si>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</si>
  <si>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</si>
  <si>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</si>
  <si>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</si>
  <si>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</si>
  <si>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</si>
  <si>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</si>
  <si>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</si>
  <si>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</si>
  <si>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</si>
  <si>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</si>
  <si>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</si>
  <si>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</si>
  <si>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</si>
  <si>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</si>
  <si>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</si>
  <si>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</si>
  <si>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</si>
  <si>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</si>
  <si>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</si>
  <si>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</si>
  <si>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</si>
  <si>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</si>
  <si>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</si>
  <si>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</si>
  <si>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</si>
  <si>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</si>
  <si>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</si>
  <si>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</si>
  <si>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</si>
  <si>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</si>
  <si>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</si>
  <si>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</si>
  <si>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</si>
  <si>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</si>
  <si>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</si>
  <si>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</si>
  <si>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</si>
  <si>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</si>
  <si>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</si>
  <si>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</si>
  <si>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</si>
  <si>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</si>
  <si>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</si>
  <si>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</si>
  <si>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</si>
  <si>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</si>
  <si>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</si>
  <si>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</si>
  <si>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</si>
  <si>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</si>
  <si>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</si>
  <si>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</si>
  <si>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</si>
  <si>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</si>
  <si>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</si>
  <si>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</si>
  <si>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</si>
  <si>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</si>
  <si>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</si>
  <si>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</si>
  <si>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</si>
  <si>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</si>
  <si>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</si>
  <si>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</si>
  <si>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</si>
  <si>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</si>
  <si>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</si>
  <si>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</si>
  <si>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</si>
  <si>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</si>
  <si>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</si>
  <si>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</si>
  <si>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</si>
  <si>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</si>
  <si>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</si>
  <si>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</si>
  <si>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</si>
  <si>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</si>
  <si>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</si>
  <si>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</si>
  <si>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</si>
  <si>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</si>
  <si>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</si>
  <si>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</si>
  <si>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</si>
  <si>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</si>
  <si>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</si>
  <si>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</si>
  <si>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</si>
  <si>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</si>
  <si>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</si>
  <si>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</si>
  <si>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</si>
  <si>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</si>
  <si>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</si>
  <si>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</si>
  <si>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</si>
  <si>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</si>
  <si>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</si>
  <si>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</si>
  <si>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</si>
  <si>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</si>
  <si>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</si>
  <si>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</si>
  <si>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</si>
  <si>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</si>
  <si>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</si>
  <si>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</si>
  <si>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</si>
  <si>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</si>
  <si>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</si>
  <si>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</si>
  <si>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</si>
  <si>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</si>
  <si>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</si>
  <si>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</si>
  <si>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</si>
  <si>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</si>
  <si>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</si>
  <si>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</si>
  <si>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</si>
  <si>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</si>
  <si>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</si>
  <si>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</si>
  <si>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</si>
  <si>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</si>
  <si>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</si>
  <si>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</si>
  <si>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</si>
  <si>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</si>
  <si>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</si>
  <si>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</si>
  <si>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</si>
  <si>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</si>
  <si>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</si>
  <si>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</si>
  <si>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</si>
  <si>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</si>
  <si>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</si>
  <si>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</si>
  <si>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</si>
  <si>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</si>
  <si>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</si>
  <si>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</si>
  <si>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</si>
  <si>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</si>
  <si>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</si>
  <si>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</si>
  <si>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</si>
  <si>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</si>
  <si>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</si>
  <si>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</si>
  <si>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</si>
  <si>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</si>
  <si>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</si>
  <si>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</si>
  <si>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</si>
  <si>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</si>
  <si>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</si>
  <si>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</si>
  <si>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</si>
  <si>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</si>
  <si>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</si>
  <si>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</si>
  <si>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</si>
  <si>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</si>
  <si>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</si>
  <si>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</si>
  <si>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</si>
  <si>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</si>
  <si>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</si>
  <si>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</si>
  <si>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</si>
  <si>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</si>
  <si>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</si>
  <si>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</si>
  <si>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</si>
  <si>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</si>
  <si>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</si>
  <si>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</si>
  <si>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</si>
  <si>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</si>
  <si>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</si>
  <si>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</si>
  <si>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</si>
  <si>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</si>
  <si>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</si>
  <si>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</si>
  <si>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</si>
  <si>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</si>
  <si>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</si>
  <si>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</si>
  <si>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</si>
  <si>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</si>
  <si>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</si>
  <si>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</si>
  <si>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</si>
  <si>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</si>
  <si>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</si>
  <si>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</si>
  <si>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</si>
  <si>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</si>
  <si>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</si>
  <si>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</si>
  <si>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</si>
  <si>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</si>
  <si>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</si>
  <si>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</si>
  <si>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</si>
  <si>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</si>
  <si>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</si>
  <si>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</si>
  <si>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</si>
  <si>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</si>
  <si>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</si>
  <si>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</si>
  <si>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</si>
  <si>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</si>
  <si>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</si>
  <si>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</si>
  <si>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</si>
  <si>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</si>
  <si>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</si>
  <si>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</si>
  <si>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</si>
  <si>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</si>
  <si>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</si>
  <si>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</si>
  <si>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</si>
  <si>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</si>
  <si>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</si>
  <si>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</si>
  <si>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</si>
  <si>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</si>
  <si>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</si>
  <si>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</si>
  <si>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</si>
  <si>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</si>
  <si>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</si>
  <si>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</si>
  <si>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</si>
  <si>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</si>
  <si>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</si>
  <si>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</si>
  <si>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</si>
  <si>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</si>
  <si>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</si>
  <si>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</si>
  <si>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</si>
  <si>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</si>
  <si>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</si>
  <si>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</si>
  <si>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</si>
  <si>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</si>
  <si>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</si>
  <si>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</si>
  <si>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</si>
  <si>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</si>
  <si>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</si>
  <si>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</si>
  <si>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</si>
  <si>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</si>
  <si>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</si>
  <si>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</si>
  <si>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</si>
  <si>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</si>
  <si>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</si>
  <si>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</si>
  <si>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</si>
  <si>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</si>
  <si>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</si>
  <si>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</si>
  <si>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</si>
  <si>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</si>
  <si>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</si>
  <si>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</si>
  <si>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</si>
  <si>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</si>
  <si>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</si>
  <si>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</si>
  <si>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</si>
  <si>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</si>
  <si>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</si>
  <si>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</si>
  <si>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</si>
  <si>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</si>
  <si>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</si>
  <si>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</si>
  <si>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</si>
  <si>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</si>
  <si>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</si>
  <si>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</si>
  <si>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</si>
  <si>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</si>
  <si>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</si>
  <si>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</si>
  <si>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</si>
  <si>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</si>
  <si>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</si>
  <si>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</si>
  <si>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</si>
  <si>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</si>
  <si>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</si>
  <si>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</si>
  <si>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</si>
  <si>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</si>
  <si>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</si>
  <si>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</si>
  <si>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</si>
  <si>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</si>
  <si>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</si>
  <si>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</si>
  <si>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</si>
  <si>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</si>
  <si>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</si>
  <si>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</si>
  <si>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</si>
  <si>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</si>
  <si>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</si>
  <si>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</si>
  <si>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</si>
  <si>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</si>
  <si>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</si>
  <si>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</si>
  <si>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</si>
  <si>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</si>
  <si>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</si>
  <si>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</si>
  <si>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</si>
  <si>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</si>
  <si>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</si>
  <si>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</si>
  <si>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</si>
  <si>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</si>
  <si>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</si>
  <si>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</si>
  <si>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</si>
  <si>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</si>
  <si>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</si>
  <si>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</si>
  <si>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</si>
  <si>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</si>
  <si>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</si>
  <si>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</si>
  <si>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</si>
  <si>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</si>
  <si>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</si>
  <si>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</si>
  <si>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</si>
  <si>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</si>
  <si>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</si>
  <si>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</si>
  <si>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</si>
  <si>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</si>
  <si>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</si>
  <si>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</si>
  <si>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</si>
  <si>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</si>
  <si>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</si>
  <si>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</si>
  <si>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</si>
  <si>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</si>
  <si>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</si>
  <si>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</si>
  <si>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</si>
  <si>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</si>
  <si>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</si>
  <si>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</si>
  <si>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</si>
  <si>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</si>
  <si>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</si>
  <si>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</si>
  <si>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</si>
  <si>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</si>
  <si>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</si>
  <si>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</si>
  <si>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</si>
  <si>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</si>
  <si>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</si>
  <si>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</si>
  <si>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</si>
  <si>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</si>
  <si>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</si>
  <si>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</si>
  <si>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</si>
  <si>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</si>
  <si>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</si>
  <si>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</si>
  <si>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</si>
  <si>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</si>
  <si>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</si>
  <si>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</si>
  <si>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</si>
  <si>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</si>
  <si>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</si>
  <si>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</si>
  <si>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</si>
  <si>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</si>
  <si>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</si>
  <si>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</si>
  <si>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</si>
  <si>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</si>
  <si>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</si>
  <si>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</si>
  <si>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</si>
  <si>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</si>
  <si>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</si>
  <si>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</si>
  <si>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</si>
  <si>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</si>
  <si>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</si>
  <si>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</si>
  <si>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</si>
  <si>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</si>
  <si>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</si>
  <si>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</si>
  <si>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</si>
  <si>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</si>
  <si>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</si>
  <si>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</si>
  <si>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</si>
  <si>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</si>
  <si>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</si>
  <si>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</si>
  <si>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</si>
  <si>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</si>
  <si>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</si>
  <si>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</si>
  <si>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</si>
  <si>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</si>
  <si>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</si>
  <si>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</si>
  <si>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</si>
  <si>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</si>
  <si>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</si>
  <si>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</si>
  <si>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</si>
  <si>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</si>
  <si>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</si>
  <si>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</si>
  <si>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</si>
  <si>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</si>
  <si>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</si>
  <si>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</si>
  <si>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</si>
  <si>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</si>
  <si>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</si>
  <si>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</si>
  <si>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</si>
  <si>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</si>
  <si>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</si>
  <si>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</si>
  <si>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</si>
  <si>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</si>
  <si>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</si>
  <si>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</si>
  <si>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</si>
  <si>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</si>
  <si>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</si>
  <si>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</si>
  <si>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</si>
  <si>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</si>
  <si>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</si>
  <si>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</si>
  <si>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</si>
  <si>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</si>
  <si>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</si>
  <si>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</si>
  <si>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</si>
  <si>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</si>
  <si>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</si>
  <si>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</si>
  <si>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</si>
  <si>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</si>
  <si>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</si>
  <si>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</si>
  <si>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</si>
  <si>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</si>
  <si>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</si>
  <si>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</si>
  <si>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</si>
  <si>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</si>
  <si>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</si>
  <si>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</si>
  <si>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</si>
  <si>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</si>
  <si>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</si>
  <si>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</si>
  <si>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</si>
  <si>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</si>
  <si>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</si>
  <si>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</si>
  <si>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</si>
  <si>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</si>
  <si>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</si>
  <si>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</si>
  <si>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</si>
  <si>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</si>
  <si>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</si>
  <si>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</si>
  <si>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</si>
  <si>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</si>
  <si>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</si>
  <si>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</si>
  <si>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</si>
  <si>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</si>
  <si>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</si>
  <si>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</si>
  <si>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</si>
  <si>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</si>
  <si>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</si>
  <si>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</si>
  <si>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</si>
  <si>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</si>
  <si>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</si>
  <si>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</si>
  <si>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</si>
  <si>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</si>
  <si>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</si>
  <si>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</si>
  <si>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</si>
  <si>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</si>
  <si>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</si>
  <si>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</si>
  <si>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</si>
  <si>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</si>
  <si>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</si>
  <si>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</si>
  <si>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</si>
  <si>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</si>
  <si>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</si>
  <si>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</si>
  <si>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</si>
  <si>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</si>
  <si>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</si>
  <si>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</si>
  <si>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</si>
  <si>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</si>
  <si>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</si>
  <si>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</si>
  <si>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</si>
  <si>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</si>
  <si>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</si>
  <si>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</si>
  <si>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</si>
  <si>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</si>
  <si>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</si>
  <si>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</si>
  <si>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</si>
  <si>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</si>
  <si>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</si>
  <si>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</si>
  <si>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</si>
  <si>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</si>
  <si>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</si>
  <si>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</si>
  <si>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</si>
  <si>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</si>
  <si>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</si>
  <si>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</si>
  <si>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</si>
  <si>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</si>
  <si>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</si>
  <si>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</si>
  <si>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</si>
  <si>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</si>
  <si>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</si>
  <si>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</si>
  <si>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</si>
  <si>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</si>
  <si>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</si>
  <si>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</si>
  <si>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</si>
  <si>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</si>
  <si>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</si>
  <si>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</si>
  <si>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</si>
  <si>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</si>
  <si>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</si>
  <si>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</si>
  <si>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</si>
  <si>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</si>
  <si>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</si>
  <si>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</si>
  <si>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</si>
  <si>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</si>
  <si>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</si>
  <si>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</si>
  <si>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</si>
  <si>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</si>
  <si>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</si>
  <si>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</si>
  <si>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</si>
  <si>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</si>
  <si>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</si>
  <si>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</si>
  <si>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</si>
  <si>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</si>
  <si>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</si>
  <si>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</si>
  <si>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</si>
  <si>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</si>
  <si>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</si>
  <si>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</si>
  <si>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</si>
  <si>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</si>
  <si>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</si>
  <si>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</si>
  <si>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</si>
  <si>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</si>
  <si>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</si>
  <si>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</si>
  <si>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</si>
  <si>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</si>
  <si>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</si>
  <si>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</si>
  <si>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</si>
  <si>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</si>
  <si>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</si>
  <si>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</si>
  <si>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</si>
  <si>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</si>
  <si>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</si>
  <si>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</si>
  <si>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</si>
  <si>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</si>
  <si>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</si>
  <si>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</si>
  <si>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</si>
  <si>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</si>
  <si>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</si>
  <si>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</si>
  <si>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</si>
  <si>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</si>
  <si>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</si>
  <si>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</si>
  <si>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</si>
  <si>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</si>
  <si>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</si>
  <si>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</si>
  <si>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</si>
  <si>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</si>
  <si>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</si>
  <si>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</si>
  <si>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</si>
  <si>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</si>
  <si>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</si>
  <si>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</si>
  <si>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</si>
  <si>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</si>
  <si>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</si>
  <si>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</si>
  <si>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</si>
  <si>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</si>
  <si>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</si>
  <si>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</si>
  <si>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</si>
  <si>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</si>
  <si>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</si>
  <si>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</si>
  <si>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</si>
  <si>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</si>
  <si>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</si>
  <si>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</si>
  <si>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</si>
  <si>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</si>
  <si>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</si>
  <si>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</si>
  <si>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</si>
  <si>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</si>
  <si>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</si>
  <si>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</si>
  <si>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</si>
  <si>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</si>
  <si>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</si>
  <si>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</si>
  <si>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</si>
  <si>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</si>
  <si>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</si>
  <si>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</si>
  <si>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</si>
  <si>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</si>
  <si>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</si>
  <si>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</si>
  <si>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</si>
  <si>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</si>
  <si>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</si>
  <si>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</si>
  <si>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</si>
  <si>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</si>
  <si>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</si>
  <si>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</si>
  <si>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</si>
  <si>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</si>
  <si>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</si>
  <si>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</si>
  <si>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</si>
  <si>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</si>
  <si>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</si>
  <si>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</si>
  <si>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</si>
  <si>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</si>
  <si>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</si>
  <si>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</si>
  <si>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</si>
  <si>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</si>
  <si>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</si>
  <si>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</si>
  <si>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</si>
  <si>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</si>
  <si>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</si>
  <si>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</si>
  <si>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</si>
  <si>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</si>
  <si>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</si>
  <si>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</si>
  <si>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</si>
  <si>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</si>
  <si>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</si>
  <si>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</si>
  <si>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</si>
  <si>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</si>
  <si>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</si>
  <si>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</si>
  <si>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</si>
  <si>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</si>
  <si>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</si>
  <si>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</si>
  <si>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</si>
  <si>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</si>
  <si>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</si>
  <si>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</si>
  <si>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</si>
  <si>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</si>
  <si>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</si>
  <si>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</si>
  <si>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</si>
  <si>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</si>
  <si>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</si>
  <si>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</si>
  <si>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</si>
  <si>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</si>
  <si>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</si>
  <si>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</si>
  <si>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</si>
  <si>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</si>
  <si>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</si>
  <si>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</si>
  <si>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</si>
  <si>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</si>
  <si>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</si>
  <si>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</si>
  <si>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</si>
  <si>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</si>
  <si>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</si>
  <si>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</si>
  <si>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</si>
  <si>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</si>
  <si>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</si>
  <si>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</si>
  <si>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</si>
  <si>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</si>
  <si>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</si>
  <si>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</si>
  <si>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</si>
  <si>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</si>
  <si>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</si>
  <si>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</si>
  <si>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</si>
  <si>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</si>
  <si>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</si>
  <si>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</si>
  <si>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</si>
  <si>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</si>
  <si>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</si>
  <si>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</si>
  <si>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</si>
  <si>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</si>
  <si>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</si>
  <si>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</si>
  <si>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</si>
  <si>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</si>
  <si>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</si>
  <si>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</si>
  <si>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</si>
  <si>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</si>
  <si>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</si>
  <si>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</si>
  <si>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</si>
  <si>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</si>
  <si>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</si>
  <si>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</si>
  <si>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</si>
  <si>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</si>
  <si>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</si>
  <si>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</si>
  <si>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</si>
  <si>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</si>
  <si>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</si>
  <si>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</si>
  <si>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</si>
  <si>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</si>
  <si>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</si>
  <si>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</si>
  <si>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</si>
  <si>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</si>
  <si>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</si>
  <si>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</si>
  <si>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</si>
  <si>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</si>
  <si>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</si>
  <si>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</si>
  <si>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</si>
  <si>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</si>
  <si>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</si>
  <si>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</si>
  <si>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</si>
  <si>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</si>
  <si>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</si>
  <si>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</si>
  <si>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</si>
  <si>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</si>
  <si>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</si>
  <si>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</si>
  <si>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</si>
  <si>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</si>
  <si>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</si>
  <si>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</si>
  <si>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</si>
  <si>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</si>
  <si>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</si>
  <si>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</si>
  <si>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</si>
  <si>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</si>
  <si>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</si>
  <si>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</si>
  <si>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</si>
  <si>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</si>
  <si>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</si>
  <si>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</si>
  <si>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</si>
  <si>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</si>
  <si>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</si>
  <si>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</si>
  <si>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</si>
  <si>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</si>
  <si>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</si>
  <si>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</si>
  <si>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</si>
  <si>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</si>
  <si>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</si>
  <si>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</si>
  <si>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</si>
  <si>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</si>
  <si>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</si>
  <si>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</si>
  <si>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</si>
  <si>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</si>
  <si>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</si>
  <si>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</si>
  <si>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</si>
  <si>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</si>
  <si>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</si>
  <si>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</si>
  <si>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</si>
  <si>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</si>
  <si>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</si>
  <si>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</si>
  <si>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</si>
  <si>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</si>
  <si>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</si>
  <si>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</si>
  <si>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</si>
  <si>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</si>
  <si>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</si>
  <si>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</si>
  <si>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</si>
  <si>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</si>
  <si>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</si>
  <si>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</si>
  <si>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</si>
  <si>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</si>
  <si>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</si>
  <si>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</si>
  <si>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</si>
  <si>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</si>
  <si>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</si>
  <si>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</si>
  <si>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</si>
  <si>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</si>
  <si>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</si>
  <si>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</si>
  <si>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</si>
  <si>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</si>
  <si>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</si>
  <si>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</si>
  <si>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</si>
  <si>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</si>
  <si>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</si>
  <si>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</si>
  <si>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</si>
  <si>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</si>
  <si>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</si>
  <si>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</si>
  <si>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</si>
  <si>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</si>
  <si>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</si>
  <si>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</si>
  <si>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</si>
  <si>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</si>
  <si>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</si>
  <si>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</si>
  <si>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</si>
  <si>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</si>
  <si>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</si>
  <si>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</si>
  <si>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</si>
  <si>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</si>
  <si>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</si>
  <si>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</si>
  <si>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</si>
  <si>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</si>
  <si>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</si>
  <si>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</si>
  <si>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</si>
  <si>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</si>
  <si>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</si>
  <si>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</si>
  <si>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</si>
  <si>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</si>
  <si>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</si>
  <si>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</si>
  <si>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</si>
  <si>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</si>
  <si>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</si>
  <si>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</si>
  <si>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</si>
  <si>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</si>
  <si>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</si>
  <si>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</si>
  <si>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</si>
  <si>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</si>
  <si>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</si>
  <si>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</si>
  <si>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</si>
  <si>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</si>
  <si>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</si>
  <si>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</si>
  <si>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</si>
  <si>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</si>
  <si>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</si>
  <si>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</si>
  <si>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</si>
  <si>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</si>
  <si>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</si>
  <si>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</si>
  <si>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</si>
  <si>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</si>
  <si>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</si>
  <si>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</si>
  <si>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</si>
  <si>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</si>
  <si>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</si>
  <si>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</si>
  <si>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</si>
  <si>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</si>
  <si>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</si>
  <si>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</si>
  <si>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</si>
  <si>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</si>
  <si>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</si>
  <si>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</si>
  <si>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</si>
  <si>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</si>
  <si>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</si>
  <si>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</si>
  <si>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</si>
  <si>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</si>
  <si>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</si>
  <si>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</si>
  <si>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</si>
  <si>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</si>
  <si>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</si>
  <si>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</si>
  <si>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</si>
  <si>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</si>
  <si>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</si>
  <si>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</si>
  <si>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</si>
  <si>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</si>
  <si>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</si>
  <si>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</si>
  <si>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</si>
  <si>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</si>
  <si>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</si>
  <si>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</si>
  <si>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</si>
  <si>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</si>
  <si>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</si>
  <si>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</si>
  <si>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</si>
  <si>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</si>
  <si>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</si>
  <si>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</si>
  <si>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</si>
  <si>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</si>
  <si>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</si>
  <si>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</si>
  <si>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</si>
  <si>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</si>
  <si>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</si>
  <si>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</si>
  <si>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</si>
  <si>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</si>
  <si>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</si>
  <si>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</si>
  <si>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</si>
  <si>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</si>
  <si>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</si>
  <si>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</si>
  <si>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</si>
  <si>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</si>
  <si>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</si>
  <si>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</si>
  <si>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</si>
  <si>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</si>
  <si>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</si>
  <si>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</si>
  <si>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</si>
  <si>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</si>
  <si>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</si>
  <si>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</si>
  <si>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</si>
  <si>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</si>
  <si>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</si>
  <si>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</si>
  <si>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</si>
  <si>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</si>
  <si>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</si>
  <si>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</si>
  <si>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</si>
  <si>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</si>
  <si>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</si>
  <si>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</si>
  <si>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</si>
  <si>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</si>
  <si>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</si>
  <si>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</si>
  <si>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</si>
  <si>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</si>
  <si>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</si>
  <si>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</si>
  <si>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</si>
  <si>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</si>
  <si>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</si>
  <si>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</si>
  <si>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</si>
  <si>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</si>
  <si>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</si>
  <si>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</si>
  <si>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</si>
  <si>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</si>
  <si>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</si>
  <si>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</si>
  <si>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</si>
  <si>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</si>
  <si>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</si>
  <si>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</si>
  <si>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</si>
  <si>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</si>
  <si>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</si>
  <si>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</si>
  <si>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</si>
  <si>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</si>
  <si>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</si>
  <si>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</si>
  <si>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</si>
  <si>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</si>
  <si>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</si>
  <si>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</si>
  <si>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</si>
  <si>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</si>
  <si>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</si>
  <si>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</si>
  <si>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</si>
  <si>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</si>
  <si>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</si>
  <si>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</si>
  <si>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</si>
  <si>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</si>
  <si>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</si>
  <si>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</si>
  <si>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</si>
  <si>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</si>
  <si>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</si>
  <si>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</si>
  <si>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</si>
  <si>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</si>
  <si>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</si>
  <si>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</si>
  <si>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</si>
  <si>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</si>
  <si>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</si>
  <si>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</si>
  <si>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</si>
  <si>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</si>
  <si>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</si>
  <si>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</si>
  <si>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</si>
  <si>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</si>
  <si>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</si>
  <si>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</si>
  <si>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</si>
  <si>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</si>
  <si>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</si>
  <si>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</si>
  <si>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</si>
  <si>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</si>
  <si>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</si>
  <si>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</si>
  <si>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</si>
  <si>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</si>
  <si>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</si>
  <si>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</si>
  <si>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</si>
  <si>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</si>
  <si>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</si>
  <si>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</si>
  <si>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</si>
  <si>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</si>
  <si>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</si>
  <si>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</si>
  <si>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</si>
  <si>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</si>
  <si>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</si>
  <si>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</si>
  <si>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</si>
  <si>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</si>
  <si>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</si>
  <si>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</si>
  <si>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</si>
  <si>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</si>
  <si>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</si>
  <si>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</si>
  <si>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</si>
  <si>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</si>
  <si>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</si>
  <si>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</si>
  <si>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</si>
  <si>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</si>
  <si>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</si>
  <si>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</si>
  <si>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</si>
  <si>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</si>
  <si>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</si>
  <si>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</si>
  <si>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</si>
  <si>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</si>
  <si>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</si>
  <si>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</si>
  <si>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</si>
  <si>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</si>
  <si>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</si>
  <si>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</si>
  <si>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</si>
  <si>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</si>
  <si>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</si>
  <si>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</si>
  <si>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</si>
  <si>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</si>
  <si>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</si>
  <si>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</si>
  <si>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</si>
  <si>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</si>
  <si>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</si>
  <si>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</si>
  <si>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</si>
  <si>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</si>
  <si>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</si>
  <si>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</si>
  <si>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</si>
  <si>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</si>
  <si>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</si>
  <si>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</si>
  <si>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</si>
  <si>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</si>
  <si>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</si>
  <si>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</si>
  <si>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</si>
  <si>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</si>
  <si>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</si>
  <si>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</si>
  <si>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</si>
  <si>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</si>
  <si>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</si>
  <si>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</si>
  <si>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</si>
  <si>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</si>
  <si>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</si>
  <si>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</si>
  <si>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</si>
  <si>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</si>
  <si>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</si>
  <si>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</si>
  <si>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</si>
  <si>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</si>
  <si>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</si>
  <si>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</si>
  <si>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</si>
  <si>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</si>
  <si>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</si>
  <si>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</si>
  <si>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</si>
  <si>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</si>
  <si>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</si>
  <si>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</si>
  <si>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</si>
  <si>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</si>
  <si>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</si>
  <si>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</si>
  <si>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</si>
  <si>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</si>
  <si>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</si>
  <si>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</si>
  <si>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</si>
  <si>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</si>
  <si>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</si>
  <si>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</si>
  <si>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</si>
  <si>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</si>
  <si>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</si>
  <si>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</si>
  <si>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</si>
  <si>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</si>
  <si>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</si>
  <si>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</si>
  <si>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</si>
  <si>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</si>
  <si>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</si>
  <si>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</si>
  <si>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</si>
  <si>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</si>
  <si>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</si>
  <si>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</si>
  <si>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</si>
  <si>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</si>
  <si>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</si>
  <si>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</si>
  <si>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</si>
  <si>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</si>
  <si>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</si>
  <si>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</si>
  <si>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</si>
  <si>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</si>
  <si>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</si>
  <si>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</si>
  <si>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</si>
  <si>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</si>
  <si>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</si>
  <si>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</si>
  <si>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</si>
  <si>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</si>
  <si>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</si>
  <si>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</si>
  <si>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</si>
  <si>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</si>
  <si>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</si>
  <si>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</si>
  <si>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</si>
  <si>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</si>
  <si>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</si>
  <si>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</si>
  <si>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</si>
  <si>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</si>
  <si>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</si>
  <si>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</si>
  <si>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</si>
  <si>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</si>
  <si>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</si>
  <si>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</si>
  <si>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</si>
  <si>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</si>
  <si>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</si>
  <si>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</si>
  <si>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</si>
  <si>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</si>
  <si>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</si>
  <si>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</si>
  <si>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</si>
  <si>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</si>
  <si>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</si>
  <si>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</si>
  <si>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</si>
  <si>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</si>
  <si>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</si>
  <si>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</si>
  <si>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</si>
  <si>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</si>
  <si>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</si>
  <si>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</si>
  <si>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</si>
  <si>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</si>
  <si>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</si>
  <si>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</si>
  <si>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</si>
  <si>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</si>
  <si>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</si>
  <si>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</si>
  <si>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</si>
  <si>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</si>
  <si>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</si>
  <si>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</si>
  <si>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</si>
  <si>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</si>
  <si>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</si>
  <si>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</si>
  <si>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</si>
  <si>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</si>
  <si>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</si>
  <si>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</si>
  <si>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</si>
  <si>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</si>
  <si>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</si>
  <si>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</si>
  <si>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</si>
  <si>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</si>
  <si>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</si>
  <si>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</si>
  <si>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</si>
  <si>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</si>
  <si>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</si>
  <si>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</si>
  <si>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</si>
  <si>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</si>
  <si>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</si>
  <si>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</si>
  <si>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</si>
  <si>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</si>
  <si>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</si>
  <si>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</si>
  <si>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</si>
  <si>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</si>
  <si>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</si>
  <si>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</si>
  <si>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</si>
  <si>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</si>
  <si>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</si>
  <si>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</si>
  <si>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</si>
  <si>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</si>
  <si>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</si>
  <si>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</si>
  <si>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</si>
  <si>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</si>
  <si>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</si>
  <si>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</si>
  <si>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</si>
  <si>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</si>
  <si>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</si>
  <si>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</si>
  <si>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</si>
  <si>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</si>
  <si>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</si>
  <si>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</si>
  <si>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</si>
  <si>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</si>
  <si>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</si>
  <si>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</si>
  <si>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</si>
  <si>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</si>
  <si>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</si>
  <si>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</si>
  <si>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</si>
  <si>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</si>
  <si>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</si>
  <si>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</si>
  <si>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</si>
  <si>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</si>
  <si>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</si>
  <si>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</si>
  <si>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</si>
  <si>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</si>
  <si>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</si>
  <si>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</si>
  <si>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</si>
  <si>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</si>
  <si>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</si>
  <si>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</si>
  <si>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</si>
  <si>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</si>
  <si>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</si>
  <si>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</si>
  <si>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</si>
  <si>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</si>
  <si>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</si>
  <si>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</si>
  <si>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</si>
  <si>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</si>
  <si>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</si>
  <si>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</si>
  <si>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</si>
  <si>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</si>
  <si>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</si>
  <si>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</si>
  <si>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</si>
  <si>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</si>
  <si>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</si>
  <si>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</si>
  <si>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</si>
  <si>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</si>
  <si>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</si>
  <si>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</si>
  <si>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</si>
  <si>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</si>
  <si>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</si>
  <si>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</si>
  <si>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</si>
  <si>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</si>
  <si>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</si>
  <si>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</si>
  <si>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</si>
  <si>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</si>
  <si>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</si>
  <si>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</si>
  <si>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</si>
  <si>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</si>
  <si>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</si>
  <si>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</si>
  <si>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</si>
  <si>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</si>
  <si>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</si>
  <si>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</si>
  <si>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</si>
  <si>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</si>
  <si>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</si>
  <si>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</si>
  <si>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</si>
  <si>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</si>
  <si>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</si>
  <si>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</si>
  <si>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</si>
  <si>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</si>
  <si>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</si>
  <si>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</si>
  <si>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</si>
  <si>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</si>
  <si>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</si>
  <si>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</si>
  <si>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</si>
  <si>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</si>
  <si>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</si>
  <si>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</si>
  <si>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</si>
  <si>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</si>
  <si>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</si>
  <si>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</si>
  <si>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</si>
  <si>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</si>
  <si>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</si>
  <si>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</si>
  <si>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</si>
  <si>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</si>
  <si>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</si>
  <si>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</si>
  <si>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</si>
  <si>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</si>
  <si>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</si>
  <si>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</si>
  <si>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</si>
  <si>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</si>
  <si>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</si>
  <si>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</si>
  <si>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</si>
  <si>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</si>
  <si>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</si>
  <si>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</si>
  <si>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</si>
  <si>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</si>
  <si>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</si>
  <si>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</si>
  <si>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</si>
  <si>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</si>
  <si>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</si>
  <si>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</si>
  <si>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</si>
  <si>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</si>
  <si>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</si>
  <si>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</si>
  <si>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</si>
  <si>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</si>
  <si>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</si>
  <si>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</si>
  <si>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</si>
  <si>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</si>
  <si>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</si>
  <si>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</si>
  <si>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</si>
  <si>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</si>
  <si>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</si>
  <si>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</si>
  <si>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</si>
  <si>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</si>
  <si>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</si>
  <si>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</si>
  <si>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</si>
  <si>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</si>
  <si>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</si>
  <si>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</si>
  <si>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</si>
  <si>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</si>
  <si>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</si>
  <si>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</si>
  <si>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</si>
  <si>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</si>
  <si>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</si>
  <si>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</si>
  <si>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</si>
  <si>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</si>
  <si>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</si>
  <si>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</si>
  <si>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</si>
  <si>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</si>
  <si>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</si>
  <si>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</si>
  <si>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</si>
  <si>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</si>
  <si>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</si>
  <si>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</si>
  <si>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</si>
  <si>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</si>
  <si>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</si>
  <si>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</si>
  <si>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</si>
  <si>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</si>
  <si>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</si>
  <si>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</si>
  <si>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</si>
  <si>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</si>
  <si>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</si>
  <si>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</si>
  <si>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</si>
  <si>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</si>
  <si>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</si>
  <si>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</si>
  <si>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</si>
  <si>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</si>
  <si>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</si>
  <si>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</si>
  <si>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</si>
  <si>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</si>
  <si>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</si>
  <si>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</si>
  <si>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</si>
  <si>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</si>
  <si>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</si>
  <si>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</si>
  <si>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</si>
  <si>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</si>
  <si>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</si>
  <si>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</si>
  <si>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</si>
  <si>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</si>
  <si>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</si>
  <si>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</si>
  <si>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</si>
  <si>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</si>
  <si>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</si>
  <si>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</si>
  <si>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</si>
  <si>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</si>
  <si>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</si>
  <si>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</si>
  <si>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</si>
  <si>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</si>
  <si>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</si>
  <si>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</si>
  <si>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</si>
  <si>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</si>
  <si>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</si>
  <si>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</si>
  <si>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</si>
  <si>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</si>
  <si>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</si>
  <si>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</si>
  <si>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</si>
  <si>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</si>
  <si>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</si>
  <si>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</si>
  <si>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</si>
  <si>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</si>
  <si>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</si>
  <si>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</si>
  <si>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</si>
  <si>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</si>
  <si>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</si>
  <si>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</si>
  <si>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</si>
  <si>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</si>
  <si>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</si>
  <si>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</si>
  <si>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</si>
  <si>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</si>
  <si>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</si>
  <si>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</si>
  <si>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</si>
  <si>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</si>
  <si>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</si>
  <si>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</si>
  <si>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</si>
  <si>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</si>
  <si>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</si>
  <si>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</si>
  <si>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</si>
  <si>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</si>
  <si>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</si>
  <si>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</si>
  <si>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</si>
  <si>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</si>
  <si>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</si>
  <si>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</si>
  <si>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</si>
  <si>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</si>
  <si>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</si>
  <si>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</si>
  <si>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</si>
  <si>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</si>
  <si>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</si>
  <si>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</si>
  <si>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</si>
  <si>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</si>
  <si>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</si>
  <si>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</si>
  <si>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</si>
  <si>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</si>
  <si>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</si>
  <si>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</si>
  <si>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</si>
  <si>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</si>
  <si>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</si>
  <si>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</si>
  <si>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</si>
  <si>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</si>
  <si>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</si>
  <si>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</si>
  <si>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</si>
  <si>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</si>
  <si>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</si>
  <si>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</si>
  <si>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</si>
  <si>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</si>
  <si>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</si>
  <si>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</si>
  <si>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</si>
  <si>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</si>
  <si>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</si>
  <si>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</si>
  <si>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</si>
  <si>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</si>
  <si>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</si>
  <si>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</si>
  <si>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</si>
  <si>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</si>
  <si>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</si>
  <si>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</si>
  <si>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</si>
  <si>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</si>
  <si>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</si>
  <si>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</si>
  <si>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</si>
  <si>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</si>
  <si>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</si>
  <si>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</si>
  <si>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</si>
  <si>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</si>
  <si>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</si>
  <si>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</si>
  <si>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</si>
  <si>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</si>
  <si>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</si>
  <si>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</si>
  <si>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</si>
  <si>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</si>
  <si>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</si>
  <si>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</si>
  <si>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</si>
  <si>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</si>
  <si>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</si>
  <si>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</si>
  <si>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</si>
  <si>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</si>
  <si>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</si>
  <si>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</si>
  <si>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</si>
  <si>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</si>
  <si>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</si>
  <si>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</si>
  <si>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</si>
  <si>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</si>
  <si>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</si>
  <si>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</si>
  <si>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</si>
  <si>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</si>
  <si>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</si>
  <si>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</si>
  <si>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</si>
  <si>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</si>
  <si>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</si>
  <si>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</si>
  <si>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</si>
  <si>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</si>
  <si>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</si>
  <si>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</si>
  <si>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</si>
  <si>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</si>
  <si>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</si>
  <si>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</si>
  <si>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</si>
  <si>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</si>
  <si>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</si>
  <si>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</si>
  <si>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</si>
  <si>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</si>
  <si>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</si>
  <si>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</si>
  <si>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</si>
  <si>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</si>
  <si>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</si>
  <si>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</si>
  <si>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</si>
  <si>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</si>
  <si>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</si>
  <si>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</si>
  <si>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</si>
  <si>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</si>
  <si>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</si>
  <si>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</si>
  <si>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</si>
  <si>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</si>
  <si>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</si>
  <si>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</si>
  <si>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</si>
  <si>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</si>
  <si>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</si>
  <si>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</si>
  <si>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</si>
  <si>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</si>
  <si>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</si>
  <si>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</si>
  <si>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</si>
  <si>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</si>
  <si>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</si>
  <si>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</si>
  <si>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</si>
  <si>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</si>
  <si>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</si>
  <si>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</si>
  <si>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</si>
  <si>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</si>
  <si>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</si>
  <si>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</si>
  <si>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</si>
  <si>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</si>
  <si>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</si>
  <si>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</si>
  <si>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</si>
  <si>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</si>
  <si>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</si>
  <si>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</si>
  <si>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</si>
  <si>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</si>
  <si>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</si>
  <si>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</si>
  <si>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</si>
  <si>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</si>
  <si>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</si>
  <si>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</si>
  <si>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</si>
  <si>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</si>
  <si>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</si>
  <si>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</si>
  <si>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</si>
  <si>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</si>
  <si>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</si>
  <si>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</si>
  <si>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</si>
  <si>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</si>
  <si>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</si>
  <si>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</si>
  <si>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</si>
  <si>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</si>
  <si>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</si>
  <si>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</si>
  <si>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</si>
  <si>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</si>
  <si>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</si>
  <si>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</si>
  <si>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</si>
  <si>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</si>
  <si>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</si>
  <si>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</si>
  <si>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</si>
  <si>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</si>
  <si>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</si>
  <si>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</si>
  <si>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</si>
  <si>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</si>
  <si>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</si>
  <si>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</si>
  <si>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</si>
  <si>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</si>
  <si>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</si>
  <si>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</si>
  <si>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</si>
  <si>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</si>
  <si>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</si>
  <si>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</si>
  <si>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</si>
  <si>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</si>
  <si>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</si>
  <si>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</si>
  <si>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</si>
  <si>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</si>
  <si>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</si>
  <si>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</si>
  <si>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</si>
  <si>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</si>
  <si>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</si>
  <si>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</si>
  <si>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</si>
  <si>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</si>
  <si>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</si>
  <si>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</si>
  <si>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</si>
  <si>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</si>
  <si>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</si>
  <si>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</si>
  <si>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</si>
  <si>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</si>
  <si>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</si>
  <si>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</si>
  <si>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</si>
  <si>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</si>
  <si>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</si>
  <si>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</si>
  <si>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</si>
  <si>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</si>
  <si>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</si>
  <si>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</si>
  <si>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</si>
  <si>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</si>
  <si>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</si>
  <si>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</si>
  <si>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</si>
  <si>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</si>
  <si>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</si>
  <si>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</si>
  <si>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</si>
  <si>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</si>
  <si>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</si>
  <si>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</si>
  <si>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</si>
  <si>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</si>
  <si>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</si>
  <si>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</si>
  <si>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</si>
  <si>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</si>
  <si>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</si>
  <si>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</si>
  <si>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</si>
  <si>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</si>
  <si>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</si>
  <si>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</si>
  <si>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</si>
  <si>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</si>
  <si>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</si>
  <si>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</si>
  <si>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</si>
  <si>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</si>
  <si>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</si>
  <si>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</si>
  <si>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</si>
  <si>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</si>
  <si>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</si>
  <si>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</si>
  <si>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</si>
  <si>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</si>
  <si>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</si>
  <si>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</si>
  <si>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</si>
  <si>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</si>
  <si>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</si>
  <si>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</si>
  <si>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</si>
  <si>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</si>
  <si>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</si>
  <si>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</si>
  <si>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</si>
  <si>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</si>
  <si>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</si>
  <si>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</si>
  <si>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</si>
  <si>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</si>
  <si>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</si>
  <si>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</si>
  <si>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</si>
  <si>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</si>
  <si>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</si>
  <si>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</si>
  <si>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</si>
  <si>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</si>
  <si>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</si>
  <si>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</si>
  <si>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</si>
  <si>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</si>
  <si>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</si>
  <si>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</si>
  <si>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</si>
  <si>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</si>
  <si>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</si>
  <si>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</si>
  <si>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</si>
  <si>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</si>
  <si>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</si>
  <si>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</si>
  <si>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</si>
  <si>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</si>
  <si>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</si>
  <si>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</si>
  <si>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</si>
  <si>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</si>
  <si>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</si>
  <si>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</si>
  <si>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</si>
  <si>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</si>
  <si>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</si>
  <si>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</si>
  <si>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</si>
  <si>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</si>
  <si>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</si>
  <si>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</si>
  <si>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</si>
  <si>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</si>
  <si>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</si>
  <si>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</si>
  <si>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</si>
  <si>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</si>
  <si>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</si>
  <si>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</si>
  <si>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</si>
  <si>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</si>
  <si>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</si>
  <si>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</si>
  <si>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</si>
  <si>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</si>
  <si>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</si>
  <si>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</si>
  <si>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</si>
  <si>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</si>
  <si>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</si>
  <si>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</si>
  <si>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</si>
  <si>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</si>
  <si>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</si>
  <si>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</si>
  <si>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</si>
  <si>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</si>
  <si>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</si>
  <si>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</si>
  <si>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</si>
  <si>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</si>
  <si>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</si>
  <si>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</si>
  <si>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</si>
  <si>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</si>
  <si>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</si>
  <si>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</si>
  <si>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</si>
  <si>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</si>
  <si>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</si>
  <si>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</si>
  <si>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</si>
  <si>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</si>
  <si>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</si>
  <si>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</si>
  <si>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</si>
  <si>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</si>
  <si>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</si>
  <si>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</si>
  <si>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</si>
  <si>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</si>
  <si>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</si>
  <si>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</si>
  <si>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</si>
  <si>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</si>
  <si>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</si>
  <si>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</si>
  <si>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</si>
  <si>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</si>
  <si>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</si>
  <si>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</si>
  <si>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</si>
  <si>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</si>
  <si>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</si>
  <si>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</si>
  <si>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</si>
  <si>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</si>
  <si>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</si>
  <si>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</si>
  <si>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</si>
  <si>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</si>
  <si>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</si>
  <si>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</si>
  <si>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</si>
  <si>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</si>
  <si>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</si>
  <si>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</si>
  <si>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</si>
  <si>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</si>
  <si>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</si>
  <si>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</si>
  <si>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</si>
  <si>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</si>
  <si>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</si>
  <si>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</si>
  <si>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</si>
  <si>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</si>
  <si>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</si>
  <si>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</si>
  <si>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</si>
  <si>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</si>
  <si>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</si>
  <si>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</si>
  <si>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</si>
  <si>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</si>
  <si>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</si>
  <si>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</si>
  <si>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</si>
  <si>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</si>
  <si>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</si>
  <si>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</si>
  <si>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</si>
  <si>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</si>
  <si>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</si>
  <si>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</si>
  <si>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</si>
  <si>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</si>
  <si>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</si>
  <si>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</si>
  <si>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</si>
  <si>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</si>
  <si>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</si>
  <si>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</si>
  <si>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</si>
  <si>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</si>
  <si>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</si>
  <si>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</si>
  <si>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</si>
  <si>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</si>
  <si>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</si>
  <si>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</si>
  <si>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</si>
  <si>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</si>
  <si>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</si>
  <si>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</si>
  <si>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</si>
  <si>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</si>
  <si>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</si>
  <si>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</si>
  <si>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</si>
  <si>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</si>
  <si>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</si>
  <si>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</si>
  <si>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</si>
  <si>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</si>
  <si>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</si>
  <si>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</si>
  <si>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</si>
  <si>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</si>
  <si>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</si>
  <si>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</si>
  <si>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</si>
  <si>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</si>
  <si>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</si>
  <si>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</si>
  <si>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</si>
  <si>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</si>
  <si>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</si>
  <si>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</si>
  <si>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</si>
  <si>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</si>
  <si>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</si>
  <si>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</si>
  <si>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</si>
  <si>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</si>
  <si>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</si>
  <si>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</si>
  <si>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</si>
  <si>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</si>
  <si>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</si>
  <si>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</si>
  <si>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</si>
  <si>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</si>
  <si>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</si>
  <si>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</si>
  <si>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</si>
  <si>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</si>
  <si>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</si>
  <si>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</si>
  <si>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</si>
  <si>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</si>
  <si>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</si>
  <si>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</si>
  <si>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</si>
  <si>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</si>
  <si>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</si>
  <si>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</si>
  <si>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</si>
  <si>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</si>
  <si>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</si>
  <si>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</si>
  <si>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</si>
  <si>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</si>
  <si>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</si>
  <si>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</si>
  <si>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</si>
  <si>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</si>
  <si>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</si>
  <si>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</si>
  <si>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</si>
  <si>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</si>
  <si>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</si>
  <si>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</si>
  <si>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</si>
  <si>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</si>
  <si>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</si>
  <si>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</si>
  <si>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</si>
  <si>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</si>
  <si>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</si>
  <si>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</si>
  <si>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</si>
  <si>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</si>
  <si>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</si>
  <si>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</si>
  <si>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</si>
  <si>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</si>
  <si>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</si>
  <si>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</si>
  <si>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</si>
  <si>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</si>
  <si>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</si>
  <si>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</si>
  <si>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</si>
  <si>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</si>
  <si>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</si>
  <si>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</si>
  <si>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</si>
  <si>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</si>
  <si>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</si>
  <si>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</si>
  <si>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</si>
  <si>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</si>
  <si>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</si>
  <si>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</si>
  <si>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</si>
  <si>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</si>
  <si>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</si>
  <si>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</si>
  <si>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</si>
  <si>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</si>
  <si>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</si>
  <si>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</si>
  <si>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</si>
  <si>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</si>
  <si>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</si>
  <si>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</si>
  <si>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</si>
  <si>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</si>
  <si>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</si>
  <si>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</si>
  <si>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</si>
  <si>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</si>
  <si>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</si>
  <si>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</si>
  <si>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</si>
  <si>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</si>
  <si>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</si>
  <si>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</si>
  <si>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</si>
  <si>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</si>
  <si>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</si>
  <si>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</si>
  <si>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</si>
  <si>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</si>
  <si>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</si>
  <si>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</si>
  <si>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</si>
  <si>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</si>
  <si>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</si>
  <si>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</si>
  <si>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</si>
  <si>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</si>
  <si>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</si>
  <si>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</si>
  <si>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</si>
  <si>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</si>
  <si>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</si>
  <si>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</si>
  <si>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</si>
  <si>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</si>
  <si>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</si>
  <si>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</si>
  <si>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</si>
  <si>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</si>
  <si>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</si>
  <si>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</si>
  <si>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</si>
  <si>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</si>
  <si>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</si>
  <si>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</si>
  <si>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</si>
  <si>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</si>
  <si>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</si>
  <si>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</si>
  <si>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</si>
  <si>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</si>
  <si>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</si>
  <si>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</si>
  <si>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</si>
  <si>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</si>
  <si>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</si>
  <si>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</si>
  <si>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</si>
  <si>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</si>
  <si>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</si>
  <si>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</si>
  <si>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</si>
  <si>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</si>
  <si>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</si>
  <si>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</si>
  <si>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</si>
  <si>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</si>
  <si>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</si>
  <si>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</si>
  <si>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</si>
  <si>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</si>
  <si>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</si>
  <si>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</si>
  <si>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</si>
  <si>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</si>
  <si>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</si>
  <si>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</si>
  <si>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</si>
  <si>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</si>
  <si>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</si>
  <si>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</si>
  <si>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</si>
  <si>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</si>
  <si>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</si>
  <si>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</si>
  <si>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</si>
  <si>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</si>
  <si>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</si>
  <si>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</si>
  <si>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</si>
  <si>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</si>
  <si>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</si>
  <si>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</si>
  <si>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</si>
  <si>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</si>
  <si>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</si>
  <si>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</si>
  <si>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</si>
  <si>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</si>
  <si>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</si>
  <si>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</si>
  <si>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</si>
  <si>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</si>
  <si>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</si>
  <si>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</si>
  <si>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</si>
  <si>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</si>
  <si>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</si>
  <si>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</si>
  <si>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</si>
  <si>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</si>
  <si>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</si>
  <si>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</si>
  <si>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</si>
  <si>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</si>
  <si>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</si>
  <si>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</si>
  <si>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</si>
  <si>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</si>
  <si>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</si>
  <si>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</si>
  <si>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</si>
  <si>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</si>
  <si>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</si>
  <si>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</si>
  <si>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</si>
  <si>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</si>
  <si>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</si>
  <si>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</si>
  <si>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</si>
  <si>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</si>
  <si>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</si>
  <si>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</si>
  <si>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</si>
  <si>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</si>
  <si>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</si>
  <si>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</si>
  <si>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</si>
  <si>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</si>
  <si>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</si>
  <si>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</si>
  <si>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</si>
  <si>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</si>
  <si>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</si>
  <si>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</si>
  <si>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</si>
  <si>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</si>
  <si>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</si>
  <si>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</si>
  <si>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</si>
  <si>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</si>
  <si>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</si>
  <si>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</si>
  <si>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</si>
  <si>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</si>
  <si>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</si>
  <si>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</si>
  <si>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</si>
  <si>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</si>
  <si>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</si>
  <si>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</si>
  <si>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</si>
  <si>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</si>
  <si>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</si>
  <si>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</si>
  <si>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</si>
  <si>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</si>
  <si>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</si>
  <si>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</si>
  <si>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</si>
  <si>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</si>
  <si>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</si>
  <si>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</si>
  <si>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</si>
  <si>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</si>
  <si>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</si>
  <si>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</si>
  <si>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</si>
  <si>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</si>
  <si>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</si>
  <si>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</si>
  <si>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</si>
  <si>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</si>
  <si>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</si>
  <si>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</si>
  <si>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</si>
  <si>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</si>
  <si>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</si>
  <si>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</si>
  <si>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</si>
  <si>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</si>
  <si>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</si>
  <si>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</si>
  <si>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</si>
  <si>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</si>
  <si>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</si>
  <si>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</si>
  <si>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</si>
  <si>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</si>
  <si>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</si>
  <si>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</si>
  <si>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</si>
  <si>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</si>
  <si>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</si>
  <si>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</si>
  <si>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</si>
  <si>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</si>
  <si>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</si>
  <si>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</si>
  <si>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</si>
  <si>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</si>
  <si>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</si>
  <si>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</si>
  <si>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</si>
  <si>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</si>
  <si>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</si>
  <si>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</si>
  <si>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</si>
  <si>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</si>
  <si>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</si>
  <si>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</si>
  <si>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</si>
  <si>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</si>
  <si>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</si>
  <si>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</si>
  <si>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</si>
  <si>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</si>
  <si>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</si>
  <si>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</si>
  <si>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</si>
  <si>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</si>
  <si>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</si>
  <si>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</si>
  <si>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</si>
  <si>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</si>
  <si>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</si>
  <si>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</si>
  <si>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</si>
  <si>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</si>
  <si>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</si>
  <si>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</si>
  <si>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</si>
  <si>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</si>
  <si>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</si>
  <si>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</si>
  <si>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</si>
  <si>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</si>
  <si>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</si>
  <si>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</si>
  <si>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</si>
  <si>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</si>
  <si>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</si>
  <si>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</si>
  <si>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</si>
  <si>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</si>
  <si>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</si>
  <si>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</si>
  <si>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</si>
  <si>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</si>
  <si>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</si>
  <si>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</si>
  <si>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</si>
  <si>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</si>
  <si>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</si>
  <si>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</si>
  <si>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</si>
  <si>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</si>
  <si>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</si>
  <si>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</si>
  <si>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</si>
  <si>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</si>
  <si>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</si>
  <si>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</si>
  <si>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</si>
  <si>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</si>
  <si>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</si>
  <si>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</si>
  <si>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</si>
  <si>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</si>
  <si>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</si>
  <si>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</si>
  <si>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</si>
  <si>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</si>
  <si>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</si>
  <si>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</si>
  <si>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</si>
  <si>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</si>
  <si>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</si>
  <si>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</si>
  <si>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</si>
  <si>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</si>
  <si>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</si>
  <si>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</si>
  <si>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</si>
  <si>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</si>
  <si>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</si>
  <si>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</si>
  <si>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</si>
  <si>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</si>
  <si>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</si>
  <si>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</si>
  <si>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</si>
  <si>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</si>
  <si>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</si>
  <si>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</si>
  <si>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</si>
  <si>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</si>
  <si>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</si>
  <si>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</si>
  <si>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</si>
  <si>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</si>
  <si>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</si>
  <si>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</si>
  <si>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</si>
  <si>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</si>
  <si>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</si>
  <si>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</si>
  <si>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</si>
  <si>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</si>
  <si>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</si>
  <si>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</si>
  <si>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</si>
  <si>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</si>
  <si>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</si>
  <si>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</si>
  <si>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</si>
  <si>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</si>
  <si>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</si>
  <si>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</si>
  <si>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</si>
  <si>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</si>
  <si>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</si>
  <si>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</si>
  <si>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</si>
  <si>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</si>
  <si>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</si>
  <si>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</si>
  <si>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</si>
  <si>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</si>
  <si>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</si>
  <si>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</si>
  <si>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</si>
  <si>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</si>
  <si>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</si>
  <si>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</si>
  <si>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</si>
  <si>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</si>
  <si>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</si>
  <si>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</si>
  <si>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</si>
  <si>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</si>
  <si>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</si>
  <si>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</si>
  <si>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</si>
  <si>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</si>
  <si>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</si>
  <si>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</si>
  <si>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</si>
  <si>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</si>
  <si>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</si>
  <si>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</si>
  <si>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</si>
  <si>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</si>
  <si>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</si>
  <si>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</si>
  <si>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</si>
  <si>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</si>
  <si>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</si>
  <si>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</si>
  <si>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</si>
  <si>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</si>
  <si>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</si>
  <si>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</si>
  <si>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</si>
  <si>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</si>
  <si>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</si>
  <si>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</si>
  <si>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</si>
  <si>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</si>
  <si>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</si>
  <si>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</si>
  <si>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</si>
  <si>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</si>
  <si>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</si>
  <si>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</si>
  <si>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</si>
  <si>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</si>
  <si>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</si>
  <si>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</si>
  <si>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</si>
  <si>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</si>
  <si>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</si>
  <si>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</si>
  <si>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</si>
  <si>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</si>
  <si>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</si>
  <si>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</si>
  <si>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</si>
  <si>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</si>
  <si>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</si>
  <si>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</si>
  <si>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</si>
  <si>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</si>
  <si>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</si>
  <si>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</si>
  <si>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</si>
  <si>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</si>
  <si>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</si>
  <si>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</si>
  <si>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</si>
  <si>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</si>
  <si>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</si>
  <si>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</si>
  <si>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</si>
  <si>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</si>
  <si>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</si>
  <si>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</si>
  <si>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</si>
  <si>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</si>
  <si>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</si>
  <si>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</si>
  <si>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</si>
  <si>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</si>
  <si>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</si>
  <si>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</si>
  <si>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</si>
  <si>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</si>
  <si>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</si>
  <si>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</si>
  <si>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</si>
  <si>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</si>
  <si>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</si>
  <si>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</si>
  <si>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</si>
  <si>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</si>
  <si>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</si>
  <si>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</si>
  <si>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</si>
  <si>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</si>
  <si>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</si>
  <si>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</si>
  <si>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</si>
  <si>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</si>
  <si>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</si>
  <si>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</si>
  <si>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</si>
  <si>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</si>
  <si>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</si>
  <si>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</si>
  <si>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</si>
  <si>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</si>
  <si>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</si>
  <si>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</si>
  <si>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</si>
  <si>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</si>
  <si>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</si>
  <si>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</si>
  <si>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</si>
  <si>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</si>
  <si>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</si>
  <si>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</si>
  <si>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</si>
  <si>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</si>
  <si>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</si>
  <si>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</si>
  <si>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</si>
  <si>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</si>
  <si>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</si>
  <si>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</si>
  <si>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</si>
  <si>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</si>
  <si>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</si>
  <si>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</si>
  <si>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</si>
  <si>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</si>
  <si>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</si>
  <si>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</si>
  <si>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</si>
  <si>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</si>
  <si>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</si>
  <si>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</si>
  <si>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</si>
  <si>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</si>
  <si>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</si>
  <si>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</si>
  <si>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</si>
  <si>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</si>
  <si>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</si>
  <si>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</si>
  <si>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</si>
  <si>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</si>
  <si>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</si>
  <si>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</si>
  <si>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</si>
  <si>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</si>
  <si>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</si>
  <si>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</si>
  <si>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</si>
  <si>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</si>
  <si>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</si>
  <si>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</si>
  <si>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</si>
  <si>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</si>
  <si>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</si>
  <si>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</si>
  <si>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</si>
  <si>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</si>
  <si>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</si>
  <si>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</si>
  <si>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</si>
  <si>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</si>
  <si>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</si>
  <si>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</si>
  <si>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</si>
  <si>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</si>
  <si>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</si>
  <si>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</si>
  <si>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</si>
  <si>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</si>
  <si>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</si>
  <si>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</si>
  <si>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</si>
  <si>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</si>
  <si>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</si>
  <si>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</si>
  <si>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</si>
  <si>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</si>
  <si>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</si>
  <si>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</si>
  <si>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</si>
  <si>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</si>
  <si>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</si>
  <si>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</si>
  <si>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</si>
  <si>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</si>
  <si>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</si>
  <si>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</si>
  <si>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</si>
  <si>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</si>
  <si>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</si>
  <si>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</si>
  <si>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</si>
  <si>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</si>
  <si>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</si>
  <si>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</si>
  <si>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</si>
  <si>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</si>
  <si>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</si>
  <si>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</si>
  <si>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</si>
  <si>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</si>
  <si>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</si>
  <si>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</si>
  <si>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</si>
  <si>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</si>
  <si>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</si>
  <si>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</si>
  <si>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</si>
  <si>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</si>
  <si>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</si>
  <si>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</si>
  <si>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</si>
  <si>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</si>
  <si>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</si>
  <si>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</si>
  <si>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</si>
  <si>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</si>
  <si>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</si>
  <si>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</si>
  <si>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</si>
  <si>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</si>
  <si>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</si>
  <si>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</si>
  <si>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</si>
  <si>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</si>
  <si>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</si>
  <si>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</si>
  <si>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</si>
  <si>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</si>
  <si>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</si>
  <si>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</si>
  <si>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</si>
  <si>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</si>
  <si>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</si>
  <si>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</si>
  <si>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</si>
  <si>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</si>
  <si>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</si>
  <si>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</si>
  <si>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</si>
  <si>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</si>
  <si>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</si>
  <si>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</si>
  <si>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</si>
  <si>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</si>
  <si>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</si>
  <si>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</si>
  <si>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</si>
  <si>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</si>
  <si>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</si>
  <si>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</si>
  <si>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</si>
  <si>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</si>
  <si>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</si>
  <si>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</si>
  <si>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</si>
  <si>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</si>
  <si>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</si>
  <si>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</si>
  <si>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</si>
  <si>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</si>
  <si>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</si>
  <si>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</si>
  <si>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</si>
  <si>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</si>
  <si>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</si>
  <si>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</si>
  <si>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</si>
  <si>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</si>
  <si>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</si>
  <si>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</si>
  <si>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</si>
  <si>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</si>
  <si>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</si>
  <si>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</si>
  <si>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</si>
  <si>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</si>
  <si>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</si>
  <si>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</si>
  <si>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</si>
  <si>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</si>
  <si>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</si>
  <si>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</si>
  <si>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</si>
  <si>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</si>
  <si>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</si>
  <si>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</si>
  <si>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</si>
  <si>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</si>
  <si>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</si>
  <si>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</si>
  <si>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</si>
  <si>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</si>
  <si>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</si>
  <si>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</si>
  <si>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</si>
  <si>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</si>
  <si>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</si>
  <si>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</si>
  <si>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</si>
  <si>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</si>
  <si>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</si>
  <si>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</si>
  <si>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</si>
  <si>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</si>
  <si>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</si>
  <si>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</si>
  <si>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</si>
  <si>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</si>
  <si>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</si>
  <si>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</si>
  <si>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</si>
  <si>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</si>
  <si>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</si>
  <si>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</si>
  <si>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</si>
  <si>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</si>
  <si>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</si>
  <si>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</si>
  <si>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</si>
  <si>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</si>
  <si>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</si>
  <si>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</si>
  <si>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</si>
  <si>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</si>
  <si>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</si>
  <si>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</si>
  <si>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</si>
  <si>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</si>
  <si>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</si>
  <si>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</si>
  <si>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</si>
  <si>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</si>
  <si>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</si>
  <si>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</si>
  <si>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</si>
  <si>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</si>
  <si>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</si>
  <si>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</si>
  <si>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</si>
  <si>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</si>
  <si>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</si>
  <si>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</si>
  <si>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</si>
  <si>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</si>
  <si>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</si>
  <si>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</si>
  <si>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</si>
  <si>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</si>
  <si>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</si>
  <si>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</si>
  <si>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</si>
  <si>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</si>
  <si>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</si>
  <si>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</si>
  <si>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</si>
  <si>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</si>
  <si>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</si>
  <si>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</si>
  <si>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</si>
  <si>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</si>
  <si>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</si>
  <si>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</si>
  <si>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</si>
  <si>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</si>
  <si>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</si>
  <si>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</si>
  <si>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</si>
  <si>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</si>
  <si>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</si>
  <si>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</si>
  <si>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</si>
  <si>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</si>
  <si>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</si>
  <si>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</si>
  <si>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</si>
  <si>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</si>
  <si>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</si>
  <si>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</si>
  <si>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</si>
  <si>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</si>
  <si>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</si>
  <si>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</si>
  <si>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</si>
  <si>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</si>
  <si>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</si>
  <si>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</si>
  <si>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</si>
  <si>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</si>
  <si>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</si>
  <si>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</si>
  <si>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</si>
  <si>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</si>
  <si>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</si>
  <si>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</si>
  <si>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</si>
  <si>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</si>
  <si>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</si>
  <si>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</si>
  <si>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</si>
  <si>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</si>
  <si>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</si>
  <si>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</si>
  <si>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</si>
  <si>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</si>
  <si>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</si>
  <si>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</si>
  <si>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</si>
  <si>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</si>
  <si>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</si>
  <si>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</si>
  <si>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</si>
  <si>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</si>
  <si>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</si>
  <si>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</si>
  <si>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</si>
  <si>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</si>
  <si>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</si>
  <si>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</si>
  <si>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</si>
  <si>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</si>
  <si>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</si>
  <si>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</si>
  <si>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</si>
  <si>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</si>
  <si>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</si>
  <si>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</si>
  <si>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</si>
  <si>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</si>
  <si>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</si>
  <si>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</si>
  <si>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</si>
  <si>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</si>
  <si>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</si>
  <si>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</si>
  <si>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</si>
  <si>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</si>
  <si>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</si>
  <si>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</si>
  <si>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</si>
  <si>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</si>
  <si>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</si>
  <si>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</si>
  <si>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</si>
  <si>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</si>
  <si>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</si>
  <si>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</si>
  <si>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</si>
  <si>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</si>
  <si>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</si>
  <si>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</si>
  <si>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</si>
  <si>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</si>
  <si>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</si>
  <si>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</si>
  <si>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</si>
  <si>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</si>
  <si>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</si>
  <si>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</si>
  <si>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</si>
  <si>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</si>
  <si>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</si>
  <si>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</si>
  <si>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</si>
  <si>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</si>
  <si>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</si>
  <si>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</si>
  <si>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</si>
  <si>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</si>
  <si>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</si>
  <si>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</si>
  <si>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</si>
  <si>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</si>
  <si>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</si>
  <si>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</si>
  <si>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</si>
  <si>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</si>
  <si>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</si>
  <si>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</si>
  <si>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</si>
  <si>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</si>
  <si>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</si>
  <si>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</si>
  <si>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</si>
  <si>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</si>
  <si>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</si>
  <si>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</si>
  <si>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</si>
  <si>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</si>
  <si>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</si>
  <si>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</si>
  <si>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</si>
  <si>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</si>
  <si>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</si>
  <si>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</si>
  <si>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</si>
  <si>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</si>
  <si>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</si>
  <si>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</si>
  <si>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</si>
  <si>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</si>
  <si>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</si>
  <si>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</si>
  <si>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</si>
  <si>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</si>
  <si>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</si>
  <si>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</si>
  <si>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</si>
  <si>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</si>
  <si>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</si>
  <si>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</si>
  <si>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</si>
  <si>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</si>
  <si>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</si>
  <si>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</si>
  <si>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</si>
  <si>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</si>
  <si>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</si>
  <si>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</si>
  <si>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</si>
  <si>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</si>
  <si>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</si>
  <si>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</si>
  <si>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</si>
  <si>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</si>
  <si>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</si>
  <si>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</si>
  <si>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</si>
  <si>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</si>
  <si>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</si>
  <si>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</si>
  <si>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</si>
  <si>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</si>
  <si>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</si>
  <si>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</si>
  <si>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</si>
  <si>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</si>
  <si>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</si>
  <si>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</si>
  <si>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</si>
  <si>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</si>
  <si>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</si>
  <si>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</si>
  <si>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</si>
  <si>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</si>
  <si>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</si>
  <si>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</si>
  <si>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</si>
  <si>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</si>
  <si>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</si>
  <si>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</si>
  <si>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</si>
  <si>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</si>
  <si>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</si>
  <si>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</si>
  <si>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</si>
  <si>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</si>
  <si>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</si>
  <si>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</si>
  <si>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</si>
  <si>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</si>
  <si>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</si>
  <si>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</si>
  <si>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</si>
  <si>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</si>
  <si>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</si>
  <si>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</si>
  <si>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</si>
  <si>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</si>
  <si>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</si>
  <si>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</si>
  <si>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</si>
  <si>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</si>
  <si>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</si>
  <si>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</si>
  <si>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</si>
  <si>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</si>
  <si>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</si>
  <si>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</si>
  <si>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</si>
  <si>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</si>
  <si>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</si>
  <si>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</si>
  <si>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</si>
  <si>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</si>
  <si>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</si>
  <si>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</si>
  <si>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</si>
  <si>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</si>
  <si>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</si>
  <si>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</si>
  <si>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</si>
  <si>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</si>
  <si>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</si>
  <si>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</si>
  <si>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</si>
  <si>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</si>
  <si>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</si>
  <si>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</si>
  <si>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</si>
  <si>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</si>
  <si>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</si>
  <si>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</si>
  <si>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</si>
  <si>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</si>
  <si>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</si>
  <si>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</si>
  <si>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</si>
  <si>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</si>
  <si>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</si>
  <si>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</si>
  <si>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</si>
  <si>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</si>
  <si>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</si>
  <si>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</si>
  <si>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</si>
  <si>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</si>
  <si>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</si>
  <si>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</si>
  <si>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</si>
  <si>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</si>
  <si>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</si>
  <si>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</si>
  <si>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</si>
  <si>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</si>
  <si>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</si>
  <si>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</si>
  <si>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</si>
  <si>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</si>
  <si>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</si>
  <si>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</si>
  <si>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</si>
  <si>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</si>
  <si>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</si>
  <si>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</si>
  <si>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</si>
  <si>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</si>
  <si>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</si>
  <si>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</si>
  <si>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</si>
  <si>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</si>
  <si>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</si>
  <si>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</si>
  <si>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</si>
  <si>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</si>
  <si>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</si>
  <si>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</si>
  <si>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</si>
  <si>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</si>
  <si>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</si>
  <si>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</si>
  <si>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</si>
  <si>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</si>
  <si>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</si>
  <si>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</si>
  <si>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</si>
  <si>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</si>
  <si>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</si>
  <si>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</si>
  <si>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</si>
  <si>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</si>
  <si>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</si>
  <si>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</si>
  <si>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</si>
  <si>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</si>
  <si>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</si>
  <si>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</si>
  <si>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</si>
  <si>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</si>
  <si>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</si>
  <si>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</si>
  <si>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</si>
  <si>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</si>
  <si>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</si>
  <si>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</si>
  <si>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</si>
  <si>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</si>
  <si>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</si>
  <si>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</si>
  <si>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</si>
  <si>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</si>
  <si>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</si>
  <si>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</si>
  <si>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</si>
  <si>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</si>
  <si>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</si>
  <si>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</si>
  <si>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</si>
  <si>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</si>
  <si>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</si>
  <si>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</si>
  <si>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</si>
  <si>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</si>
  <si>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</si>
  <si>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</si>
  <si>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</si>
  <si>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</si>
  <si>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</si>
  <si>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</si>
  <si>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</si>
  <si>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</si>
  <si>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</si>
  <si>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</si>
  <si>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</si>
  <si>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</si>
  <si>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</si>
  <si>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</si>
  <si>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</si>
  <si>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</si>
  <si>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</si>
  <si>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</si>
  <si>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</si>
  <si>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</si>
  <si>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</si>
  <si>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</si>
  <si>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</si>
  <si>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</si>
  <si>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</si>
  <si>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</si>
  <si>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</si>
  <si>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</si>
  <si>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</si>
  <si>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</si>
  <si>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</si>
  <si>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</si>
  <si>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</si>
  <si>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</si>
  <si>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</si>
  <si>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</si>
  <si>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</si>
  <si>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</si>
  <si>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</si>
  <si>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</si>
  <si>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</si>
  <si>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</si>
  <si>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</si>
  <si>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</si>
  <si>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</si>
  <si>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</si>
  <si>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</si>
  <si>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</si>
  <si>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</si>
  <si>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</si>
  <si>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</si>
  <si>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</si>
  <si>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</si>
  <si>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</si>
  <si>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</si>
  <si>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</si>
  <si>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</si>
  <si>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</si>
  <si>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</si>
  <si>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</si>
  <si>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</si>
  <si>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</si>
  <si>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</si>
  <si>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</si>
  <si>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</si>
  <si>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</si>
  <si>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</si>
  <si>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</si>
  <si>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</si>
  <si>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</si>
  <si>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</si>
  <si>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</si>
  <si>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</si>
  <si>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</si>
  <si>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</si>
  <si>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</si>
  <si>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</si>
  <si>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</si>
  <si>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</si>
  <si>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</si>
  <si>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</si>
  <si>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</si>
  <si>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</si>
  <si>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</si>
  <si>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</si>
  <si>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</si>
  <si>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</si>
  <si>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</si>
  <si>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</si>
  <si>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</si>
  <si>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</si>
  <si>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</si>
  <si>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</si>
  <si>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</si>
  <si>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</si>
  <si>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</si>
  <si>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</si>
  <si>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</si>
  <si>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</si>
  <si>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</si>
  <si>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</si>
  <si>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</si>
  <si>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</si>
  <si>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</si>
  <si>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</si>
  <si>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</si>
  <si>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</si>
  <si>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</si>
  <si>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</si>
  <si>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</si>
  <si>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</si>
  <si>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</si>
  <si>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</si>
  <si>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</si>
  <si>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</si>
  <si>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</si>
  <si>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</si>
  <si>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</si>
  <si>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</si>
  <si>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</si>
  <si>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</si>
  <si>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</si>
  <si>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</si>
  <si>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</si>
  <si>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</si>
  <si>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</si>
  <si>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</si>
  <si>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</si>
  <si>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</si>
  <si>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</si>
  <si>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</si>
  <si>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</si>
  <si>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</si>
  <si>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</si>
  <si>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</si>
  <si>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</si>
  <si>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</si>
  <si>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</si>
  <si>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</si>
  <si>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</si>
  <si>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</si>
  <si>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</si>
  <si>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</si>
  <si>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</si>
  <si>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</si>
  <si>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</si>
  <si>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</si>
  <si>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</si>
  <si>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</si>
  <si>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</si>
  <si>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</si>
  <si>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</si>
  <si>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</si>
  <si>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</si>
  <si>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</si>
  <si>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</si>
  <si>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</si>
  <si>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</si>
  <si>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</si>
  <si>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</si>
  <si>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</si>
  <si>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</si>
  <si>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</si>
  <si>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</si>
  <si>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</si>
  <si>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</si>
  <si>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</si>
  <si>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</si>
  <si>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</si>
  <si>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</si>
  <si>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</si>
  <si>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</si>
  <si>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</si>
  <si>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</si>
  <si>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</si>
  <si>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</si>
  <si>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</si>
  <si>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</si>
  <si>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</si>
  <si>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</si>
  <si>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</si>
  <si>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</si>
  <si>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</si>
  <si>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</si>
  <si>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</si>
  <si>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</si>
  <si>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</si>
  <si>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</si>
  <si>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</si>
  <si>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</si>
  <si>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</si>
  <si>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</si>
  <si>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</si>
  <si>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</si>
  <si>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</si>
  <si>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</si>
  <si>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</si>
  <si>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</si>
  <si>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</si>
  <si>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</si>
  <si>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</si>
  <si>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</si>
  <si>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</si>
  <si>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</si>
  <si>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</si>
  <si>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</si>
  <si>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</si>
  <si>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</si>
  <si>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</si>
  <si>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</si>
  <si>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</si>
  <si>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</si>
  <si>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</si>
  <si>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</si>
  <si>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</si>
  <si>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</si>
  <si>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</si>
  <si>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</si>
  <si>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</si>
  <si>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</si>
  <si>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</si>
  <si>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</si>
  <si>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</si>
  <si>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</si>
  <si>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</si>
  <si>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</si>
  <si>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</si>
  <si>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</si>
  <si>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</si>
  <si>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</si>
  <si>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</si>
  <si>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</si>
  <si>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</si>
  <si>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</si>
  <si>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</si>
  <si>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</si>
  <si>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</si>
  <si>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</si>
  <si>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</si>
  <si>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</si>
  <si>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</si>
  <si>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</si>
  <si>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</si>
  <si>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</si>
  <si>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</si>
  <si>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</si>
  <si>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</si>
  <si>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</si>
  <si>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</si>
  <si>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</si>
  <si>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</si>
  <si>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</si>
  <si>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</si>
  <si>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</si>
  <si>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</si>
  <si>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</si>
  <si>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</si>
  <si>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</si>
  <si>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</si>
  <si>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</si>
  <si>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</si>
  <si>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</si>
  <si>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</si>
  <si>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</si>
  <si>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</si>
  <si>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</si>
  <si>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</si>
  <si>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</si>
  <si>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</si>
  <si>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</si>
  <si>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</si>
  <si>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</si>
  <si>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</si>
  <si>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</si>
  <si>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</si>
  <si>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</si>
  <si>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</si>
  <si>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</si>
  <si>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</si>
  <si>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</si>
  <si>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</si>
  <si>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</si>
  <si>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</si>
  <si>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</si>
  <si>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</si>
  <si>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</si>
  <si>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</si>
  <si>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</si>
  <si>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</si>
  <si>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</si>
  <si>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</si>
  <si>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</si>
  <si>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</si>
  <si>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</si>
  <si>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</si>
  <si>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</si>
  <si>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</si>
  <si>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</si>
  <si>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</si>
  <si>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</si>
  <si>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</si>
  <si>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</si>
  <si>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</si>
  <si>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</si>
  <si>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</si>
  <si>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</si>
  <si>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</si>
  <si>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</si>
  <si>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</si>
  <si>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</si>
  <si>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</si>
  <si>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</si>
  <si>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</si>
  <si>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</si>
  <si>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</si>
  <si>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</si>
  <si>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</si>
  <si>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</si>
  <si>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</si>
  <si>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</si>
  <si>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</si>
  <si>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</si>
  <si>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</si>
  <si>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</si>
  <si>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</si>
  <si>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</si>
  <si>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</si>
  <si>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</si>
  <si>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</si>
  <si>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</si>
  <si>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</si>
  <si>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</si>
  <si>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</si>
  <si>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</si>
  <si>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</si>
  <si>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</si>
  <si>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</si>
  <si>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</si>
  <si>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</si>
  <si>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</si>
  <si>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</si>
  <si>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</si>
  <si>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</si>
  <si>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</si>
  <si>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</si>
  <si>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</si>
  <si>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</si>
  <si>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</si>
  <si>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</si>
  <si>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</si>
  <si>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</si>
  <si>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</si>
  <si>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</si>
  <si>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</si>
  <si>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</si>
  <si>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</si>
  <si>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</si>
  <si>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</si>
  <si>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</si>
  <si>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</si>
  <si>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</si>
  <si>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</si>
  <si>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</si>
  <si>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</si>
  <si>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</si>
  <si>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</si>
  <si>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</si>
  <si>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</si>
  <si>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</si>
  <si>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</si>
  <si>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</si>
  <si>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</si>
  <si>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</si>
  <si>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</si>
  <si>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</si>
  <si>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</si>
  <si>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</si>
  <si>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</si>
  <si>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</si>
  <si>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</si>
  <si>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</si>
  <si>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</si>
  <si>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</si>
  <si>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</si>
  <si>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</si>
  <si>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</si>
  <si>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</si>
  <si>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</si>
  <si>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</si>
  <si>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</si>
  <si>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</si>
  <si>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</si>
  <si>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</si>
  <si>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</si>
  <si>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</si>
  <si>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</si>
  <si>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</si>
  <si>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</si>
  <si>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</si>
  <si>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</si>
  <si>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</si>
  <si>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</si>
  <si>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</si>
  <si>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</si>
  <si>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</si>
  <si>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</si>
  <si>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</si>
  <si>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</si>
  <si>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</si>
  <si>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</si>
  <si>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</si>
  <si>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</si>
  <si>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</si>
  <si>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</si>
  <si>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</si>
  <si>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</si>
  <si>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</si>
  <si>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</si>
  <si>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</si>
  <si>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</si>
  <si>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</si>
  <si>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</si>
  <si>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</si>
  <si>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</si>
  <si>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</si>
  <si>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</si>
  <si>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</si>
  <si>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</si>
  <si>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</si>
  <si>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</si>
  <si>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</si>
  <si>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</si>
  <si>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</si>
  <si>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</si>
  <si>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</si>
  <si>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</si>
  <si>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</si>
  <si>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</si>
  <si>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</si>
  <si>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</si>
  <si>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</si>
  <si>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</si>
  <si>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</si>
  <si>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</si>
  <si>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</si>
  <si>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</si>
  <si>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</si>
  <si>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</si>
  <si>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</si>
  <si>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</si>
  <si>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</si>
  <si>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</si>
  <si>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</si>
  <si>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</si>
  <si>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</si>
  <si>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</si>
  <si>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</si>
  <si>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</si>
  <si>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</si>
  <si>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</si>
  <si>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</si>
  <si>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</si>
  <si>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</si>
  <si>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</si>
  <si>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</si>
  <si>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</si>
  <si>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</si>
  <si>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</si>
  <si>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</si>
  <si>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</si>
  <si>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</si>
  <si>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</si>
  <si>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</si>
  <si>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</si>
  <si>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</si>
  <si>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</si>
  <si>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</si>
  <si>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</si>
  <si>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</si>
  <si>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</si>
  <si>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</si>
  <si>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</si>
  <si>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</si>
  <si>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</si>
  <si>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</si>
  <si>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</si>
  <si>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</si>
  <si>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</si>
  <si>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</si>
  <si>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</si>
  <si>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</si>
  <si>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</si>
  <si>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</si>
  <si>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</si>
  <si>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</si>
  <si>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</si>
  <si>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</si>
  <si>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</si>
  <si>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</si>
  <si>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</si>
  <si>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</si>
  <si>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</si>
  <si>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</si>
  <si>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</si>
  <si>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</si>
  <si>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</si>
  <si>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</si>
  <si>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</si>
  <si>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</si>
  <si>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</si>
  <si>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</si>
  <si>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</si>
  <si>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</si>
  <si>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</si>
  <si>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</si>
  <si>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</si>
  <si>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</si>
  <si>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</si>
  <si>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</si>
  <si>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</si>
  <si>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</si>
  <si>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</si>
  <si>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</si>
  <si>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</si>
  <si>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</si>
  <si>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</si>
  <si>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</si>
  <si>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</si>
  <si>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</si>
  <si>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</si>
  <si>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</si>
  <si>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</si>
  <si>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</si>
  <si>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</si>
  <si>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</si>
  <si>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</si>
  <si>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</si>
  <si>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</si>
  <si>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</si>
  <si>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</si>
  <si>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</si>
  <si>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</si>
  <si>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</si>
  <si>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</si>
  <si>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</si>
  <si>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</si>
  <si>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</si>
  <si>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</si>
  <si>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</si>
  <si>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</si>
  <si>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</si>
  <si>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</si>
  <si>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</si>
  <si>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</si>
  <si>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</si>
  <si>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</si>
  <si>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</si>
  <si>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</si>
  <si>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</si>
  <si>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</si>
  <si>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</si>
  <si>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</si>
  <si>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</si>
  <si>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</si>
  <si>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</si>
  <si>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</si>
  <si>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</si>
  <si>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</si>
  <si>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</si>
  <si>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</si>
  <si>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</si>
  <si>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</si>
  <si>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</si>
  <si>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</si>
  <si>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</si>
  <si>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</si>
  <si>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</si>
  <si>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</si>
  <si>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</si>
  <si>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</si>
  <si>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</si>
  <si>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</si>
  <si>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</si>
  <si>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</si>
  <si>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</si>
  <si>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</si>
  <si>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</si>
  <si>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</si>
  <si>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</si>
  <si>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</si>
  <si>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</si>
  <si>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</si>
  <si>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</si>
  <si>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</si>
  <si>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</si>
  <si>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</si>
  <si>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</si>
  <si>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</si>
  <si>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</si>
  <si>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</si>
  <si>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</si>
  <si>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</si>
  <si>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</si>
  <si>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</si>
  <si>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</si>
  <si>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</si>
  <si>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</si>
  <si>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</si>
  <si>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</si>
  <si>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</si>
  <si>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</si>
  <si>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</si>
  <si>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</si>
  <si>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</si>
  <si>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</si>
  <si>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</si>
  <si>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</si>
  <si>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</si>
  <si>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</si>
  <si>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</si>
  <si>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</si>
  <si>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</si>
  <si>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</si>
  <si>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</si>
  <si>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</si>
  <si>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</si>
  <si>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</si>
  <si>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</si>
  <si>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</si>
  <si>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</si>
  <si>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</si>
  <si>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</si>
  <si>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</si>
  <si>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</si>
  <si>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</si>
  <si>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</si>
  <si>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</si>
  <si>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</si>
  <si>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</si>
  <si>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</si>
  <si>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</si>
  <si>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</si>
  <si>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</si>
  <si>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</si>
  <si>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</si>
  <si>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</si>
  <si>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</si>
  <si>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</si>
  <si>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</si>
  <si>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</si>
  <si>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</si>
  <si>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</si>
  <si>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</si>
  <si>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</si>
  <si>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</si>
  <si>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</si>
  <si>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</si>
  <si>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</si>
  <si>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</si>
  <si>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</si>
  <si>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</si>
  <si>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</si>
  <si>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</si>
  <si>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</si>
  <si>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</si>
  <si>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</si>
  <si>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</si>
  <si>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</si>
  <si>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</si>
  <si>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</si>
  <si>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</si>
  <si>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</si>
  <si>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</si>
  <si>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</si>
  <si>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</si>
  <si>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</si>
  <si>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</si>
  <si>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</si>
  <si>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</si>
  <si>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</si>
  <si>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</si>
  <si>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</si>
  <si>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</si>
  <si>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</si>
  <si>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</si>
  <si>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</si>
  <si>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</si>
  <si>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</si>
  <si>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</si>
  <si>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</si>
  <si>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</si>
  <si>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</si>
  <si>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</si>
  <si>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</si>
  <si>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</si>
  <si>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</si>
  <si>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</si>
  <si>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</si>
  <si>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</si>
  <si>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</si>
  <si>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</si>
  <si>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</si>
  <si>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</si>
  <si>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</si>
  <si>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</si>
  <si>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</si>
  <si>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</si>
  <si>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</si>
  <si>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</si>
  <si>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</si>
  <si>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</si>
  <si>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</si>
  <si>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</si>
  <si>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</si>
  <si>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</si>
  <si>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</si>
  <si>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</si>
  <si>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</si>
  <si>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</si>
  <si>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</si>
  <si>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</si>
  <si>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</si>
  <si>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</si>
  <si>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</si>
  <si>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</si>
  <si>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</si>
  <si>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</si>
  <si>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</si>
  <si>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</si>
  <si>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</si>
  <si>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</si>
  <si>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</si>
  <si>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</si>
  <si>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</si>
  <si>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</si>
  <si>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</si>
  <si>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</si>
  <si>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</si>
  <si>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</si>
  <si>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</si>
  <si>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</si>
  <si>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</si>
  <si>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</si>
  <si>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</si>
  <si>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</si>
  <si>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</si>
  <si>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</si>
  <si>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</si>
  <si>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</si>
  <si>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</si>
  <si>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</si>
  <si>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</si>
  <si>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</si>
  <si>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</si>
  <si>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</si>
  <si>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</si>
  <si>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</si>
  <si>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</si>
  <si>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</si>
  <si>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</si>
  <si>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</si>
  <si>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</si>
  <si>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</si>
  <si>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</si>
  <si>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</si>
  <si>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</si>
  <si>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</si>
  <si>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</si>
  <si>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</si>
  <si>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</si>
  <si>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</si>
  <si>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</si>
  <si>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</si>
  <si>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</si>
  <si>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</si>
  <si>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</si>
  <si>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</si>
  <si>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</si>
  <si>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</si>
  <si>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</si>
  <si>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</si>
  <si>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</si>
  <si>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</si>
  <si>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</si>
  <si>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</si>
  <si>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</si>
  <si>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</si>
  <si>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</si>
  <si>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</si>
  <si>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</si>
  <si>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</si>
  <si>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</si>
  <si>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</si>
  <si>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</si>
  <si>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</si>
  <si>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</si>
  <si>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</si>
  <si>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</si>
  <si>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</si>
  <si>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</si>
  <si>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</si>
  <si>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</si>
  <si>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</si>
  <si>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</si>
  <si>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</si>
  <si>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</si>
  <si>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</si>
  <si>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</si>
  <si>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</si>
  <si>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</si>
  <si>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</si>
  <si>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</si>
  <si>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</si>
  <si>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</si>
  <si>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</si>
  <si>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</si>
  <si>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</si>
  <si>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</si>
  <si>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</si>
  <si>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</si>
  <si>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</si>
  <si>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</si>
  <si>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</si>
  <si>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</si>
  <si>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</si>
  <si>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</si>
  <si>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</si>
  <si>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</si>
  <si>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</si>
  <si>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</si>
  <si>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</si>
  <si>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</si>
  <si>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</si>
  <si>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</si>
  <si>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</si>
  <si>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</si>
  <si>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</si>
  <si>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</si>
  <si>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</si>
  <si>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</si>
  <si>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</si>
  <si>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</si>
  <si>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</si>
  <si>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</si>
  <si>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</si>
  <si>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</si>
  <si>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</si>
  <si>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</si>
  <si>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</si>
  <si>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</si>
  <si>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</si>
  <si>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</si>
  <si>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</si>
  <si>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</si>
  <si>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</si>
  <si>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</si>
  <si>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</si>
  <si>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</si>
  <si>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</si>
  <si>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</si>
  <si>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</si>
  <si>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</si>
  <si>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</si>
  <si>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</si>
  <si>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</si>
  <si>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</si>
  <si>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</si>
  <si>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</si>
  <si>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</si>
  <si>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</si>
  <si>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</si>
  <si>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</si>
  <si>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</si>
  <si>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</si>
  <si>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</si>
  <si>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</si>
  <si>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</si>
  <si>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</si>
  <si>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</si>
  <si>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</si>
  <si>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</si>
  <si>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</si>
  <si>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</si>
  <si>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</si>
  <si>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</si>
  <si>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</si>
  <si>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</si>
  <si>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</si>
  <si>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</si>
  <si>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</si>
  <si>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</si>
  <si>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</si>
  <si>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</si>
  <si>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</si>
  <si>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</si>
  <si>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</si>
  <si>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</si>
  <si>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</si>
  <si>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</si>
  <si>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</si>
  <si>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</si>
  <si>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</si>
  <si>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</si>
  <si>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</si>
  <si>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</si>
  <si>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</si>
  <si>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</si>
  <si>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</si>
  <si>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</si>
  <si>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</si>
  <si>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</si>
  <si>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</si>
  <si>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</si>
  <si>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</si>
  <si>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</si>
  <si>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</si>
  <si>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</si>
  <si>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</si>
  <si>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</si>
  <si>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</si>
  <si>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</si>
  <si>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</si>
  <si>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</si>
  <si>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</si>
  <si>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</si>
  <si>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</si>
  <si>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</si>
  <si>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</si>
  <si>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</si>
  <si>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</si>
  <si>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</si>
  <si>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</si>
  <si>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</si>
  <si>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</si>
  <si>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</si>
  <si>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</si>
  <si>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</si>
  <si>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</si>
  <si>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</si>
  <si>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</si>
  <si>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</si>
  <si>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</si>
  <si>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</si>
  <si>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</si>
  <si>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</si>
  <si>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</si>
  <si>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</si>
  <si>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</si>
  <si>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</si>
  <si>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</si>
  <si>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</si>
  <si>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</si>
  <si>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</si>
  <si>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</si>
  <si>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</si>
  <si>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</si>
  <si>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</si>
  <si>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</si>
  <si>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</si>
  <si>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</si>
  <si>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</si>
  <si>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</si>
  <si>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</si>
  <si>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</si>
  <si>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</si>
  <si>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</si>
  <si>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</si>
  <si>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</si>
  <si>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</si>
  <si>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</si>
  <si>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</si>
  <si>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</si>
  <si>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</si>
  <si>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</si>
  <si>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</si>
  <si>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</si>
  <si>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</si>
  <si>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</si>
  <si>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</si>
  <si>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</si>
  <si>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</si>
  <si>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</si>
  <si>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</si>
  <si>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</si>
  <si>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</si>
  <si>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</si>
  <si>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</si>
  <si>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</si>
  <si>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</si>
  <si>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</si>
  <si>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</si>
  <si>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</si>
  <si>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</si>
  <si>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</si>
  <si>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</si>
  <si>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</si>
  <si>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</si>
  <si>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</si>
  <si>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</si>
  <si>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</si>
  <si>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</si>
  <si>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</si>
  <si>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</si>
  <si>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</si>
  <si>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</si>
  <si>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</si>
  <si>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</si>
  <si>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</si>
  <si>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</si>
  <si>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</si>
  <si>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</si>
  <si>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</si>
  <si>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</si>
  <si>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</si>
  <si>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</si>
  <si>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</si>
  <si>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</si>
  <si>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</si>
  <si>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</si>
  <si>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</si>
  <si>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</si>
  <si>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</si>
  <si>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</si>
  <si>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</si>
  <si>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</si>
  <si>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</si>
  <si>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</si>
  <si>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</si>
  <si>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</si>
  <si>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</si>
  <si>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</si>
  <si>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</si>
  <si>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</si>
  <si>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</si>
  <si>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</si>
  <si>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</si>
  <si>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</si>
  <si>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</si>
  <si>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</si>
  <si>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</si>
  <si>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</si>
  <si>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</si>
  <si>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</si>
  <si>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</si>
  <si>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</si>
  <si>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</si>
  <si>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</si>
  <si>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</si>
  <si>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</si>
  <si>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</si>
  <si>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</si>
  <si>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</si>
  <si>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</si>
  <si>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</si>
  <si>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</si>
  <si>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</si>
  <si>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</si>
  <si>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</si>
  <si>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</si>
  <si>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</si>
  <si>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</si>
  <si>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</si>
  <si>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</si>
  <si>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</si>
  <si>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</si>
  <si>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</si>
  <si>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</si>
  <si>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</si>
  <si>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</si>
  <si>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</si>
  <si>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</si>
  <si>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</si>
  <si>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</si>
  <si>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</si>
  <si>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</si>
  <si>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</si>
  <si>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</si>
  <si>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</si>
  <si>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</si>
  <si>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</si>
  <si>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</si>
  <si>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</si>
  <si>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</si>
  <si>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</si>
  <si>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</si>
  <si>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</si>
  <si>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</si>
  <si>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</si>
  <si>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</si>
  <si>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</si>
  <si>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</si>
  <si>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</si>
  <si>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</si>
  <si>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</si>
  <si>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</si>
  <si>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</si>
  <si>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</si>
  <si>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</si>
  <si>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</si>
  <si>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</si>
  <si>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</si>
  <si>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</si>
  <si>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</si>
  <si>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</si>
  <si>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</si>
  <si>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</si>
  <si>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</si>
  <si>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</si>
  <si>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</si>
  <si>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</si>
  <si>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</si>
  <si>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</si>
  <si>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</si>
  <si>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</si>
  <si>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</si>
  <si>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</si>
  <si>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</si>
  <si>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</si>
  <si>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</si>
  <si>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</si>
  <si>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</si>
  <si>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</si>
  <si>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</si>
  <si>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</si>
  <si>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</si>
  <si>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</si>
  <si>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</si>
  <si>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</si>
  <si>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</si>
  <si>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</si>
  <si>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</si>
  <si>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</si>
  <si>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</si>
  <si>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</si>
  <si>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</si>
  <si>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</si>
  <si>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</si>
  <si>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</si>
  <si>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</si>
  <si>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</si>
  <si>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</si>
  <si>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</si>
  <si>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</si>
  <si>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</si>
  <si>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</si>
  <si>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</si>
  <si>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</si>
  <si>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</si>
  <si>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</si>
  <si>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</si>
  <si>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</si>
  <si>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</si>
  <si>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</si>
  <si>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</si>
  <si>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</si>
  <si>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</si>
  <si>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</si>
  <si>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</si>
  <si>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</si>
  <si>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</si>
  <si>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</si>
  <si>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</si>
  <si>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</si>
  <si>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</si>
  <si>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</si>
  <si>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</si>
  <si>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</si>
  <si>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</si>
  <si>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</si>
  <si>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</si>
  <si>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</si>
  <si>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</si>
  <si>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</si>
  <si>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</si>
  <si>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</si>
  <si>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</si>
  <si>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</si>
  <si>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</si>
  <si>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</si>
  <si>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</si>
  <si>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</si>
  <si>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</si>
  <si>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</si>
  <si>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</si>
  <si>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</si>
  <si>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</si>
  <si>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</si>
  <si>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</si>
  <si>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</si>
  <si>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</si>
  <si>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</si>
  <si>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</si>
  <si>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</si>
  <si>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</si>
  <si>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</si>
  <si>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</si>
  <si>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</si>
  <si>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</si>
  <si>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</si>
  <si>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</si>
  <si>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</si>
  <si>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</si>
  <si>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</si>
  <si>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</si>
  <si>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</si>
  <si>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</si>
  <si>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</si>
  <si>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</si>
  <si>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</si>
  <si>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</si>
  <si>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</si>
  <si>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</si>
  <si>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</si>
  <si>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</si>
  <si>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</si>
  <si>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</si>
  <si>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</si>
  <si>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</si>
  <si>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</si>
  <si>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</si>
  <si>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</si>
  <si>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</si>
  <si>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</si>
  <si>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</si>
  <si>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</si>
  <si>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</si>
  <si>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</si>
  <si>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</si>
  <si>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</si>
  <si>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</si>
  <si>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</si>
  <si>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</si>
  <si>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</si>
  <si>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</si>
  <si>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</si>
  <si>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</si>
  <si>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</si>
  <si>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</si>
  <si>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</si>
  <si>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</si>
  <si>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</si>
  <si>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</si>
  <si>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</si>
  <si>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</si>
  <si>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</si>
  <si>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</si>
  <si>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</si>
  <si>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</si>
  <si>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</si>
  <si>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</si>
  <si>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</si>
  <si>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</si>
  <si>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</si>
  <si>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</si>
  <si>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</si>
  <si>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</si>
  <si>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</si>
  <si>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</si>
  <si>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</si>
  <si>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</si>
  <si>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</si>
  <si>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</si>
  <si>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</si>
  <si>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</si>
  <si>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</si>
  <si>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</si>
  <si>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</si>
  <si>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</si>
  <si>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</si>
  <si>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</si>
  <si>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</si>
  <si>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</si>
  <si>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</si>
  <si>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</si>
  <si>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</si>
  <si>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</si>
  <si>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</si>
  <si>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</si>
  <si>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</si>
  <si>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</si>
  <si>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</si>
  <si>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</si>
  <si>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</si>
  <si>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</si>
  <si>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</si>
  <si>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</si>
  <si>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</si>
  <si>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</si>
  <si>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</si>
  <si>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</si>
  <si>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</si>
  <si>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</si>
  <si>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</si>
  <si>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</si>
  <si>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</si>
  <si>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</si>
  <si>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</si>
  <si>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</si>
  <si>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</si>
  <si>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</si>
  <si>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</si>
  <si>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</si>
  <si>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</si>
  <si>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</si>
  <si>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</si>
  <si>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</si>
  <si>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</si>
  <si>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</si>
  <si>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</si>
  <si>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</si>
  <si>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</si>
  <si>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</si>
  <si>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</si>
  <si>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</si>
  <si>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</si>
  <si>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</si>
  <si>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</si>
  <si>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</si>
  <si>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</si>
  <si>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</si>
  <si>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</si>
  <si>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</si>
  <si>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</si>
  <si>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</si>
  <si>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</si>
  <si>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</si>
  <si>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</si>
  <si>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</si>
  <si>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</si>
  <si>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</si>
  <si>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</si>
  <si>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</si>
  <si>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</si>
  <si>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</si>
  <si>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</si>
  <si>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</si>
  <si>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</si>
  <si>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</si>
  <si>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</si>
  <si>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</si>
  <si>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</si>
  <si>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</si>
  <si>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</si>
  <si>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</si>
  <si>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</si>
  <si>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</si>
  <si>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</si>
  <si>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</si>
  <si>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</si>
  <si>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</si>
  <si>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</si>
  <si>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</si>
  <si>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</si>
  <si>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</si>
  <si>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</si>
  <si>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</si>
  <si>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</si>
  <si>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</si>
  <si>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</si>
  <si>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</si>
  <si>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</si>
  <si>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</si>
  <si>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</si>
  <si>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</si>
  <si>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</si>
  <si>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</si>
  <si>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</si>
  <si>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</si>
  <si>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</si>
  <si>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</si>
  <si>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</si>
  <si>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</si>
  <si>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</si>
  <si>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</si>
  <si>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</si>
  <si>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</si>
  <si>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</si>
  <si>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</si>
  <si>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</si>
  <si>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</si>
  <si>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</si>
  <si>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</si>
  <si>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</si>
  <si>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</si>
  <si>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</si>
  <si>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</si>
  <si>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</si>
  <si>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</si>
  <si>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</si>
  <si>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</si>
  <si>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</si>
  <si>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</si>
  <si>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</si>
  <si>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</si>
  <si>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</si>
  <si>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</si>
  <si>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</si>
  <si>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</si>
  <si>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</si>
  <si>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</si>
  <si>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</si>
  <si>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</si>
  <si>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</si>
  <si>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</si>
  <si>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</si>
  <si>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</si>
  <si>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</si>
  <si>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</si>
  <si>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</si>
  <si>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</si>
  <si>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</si>
  <si>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</si>
  <si>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</si>
  <si>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</si>
  <si>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</si>
  <si>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</si>
  <si>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</si>
  <si>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</si>
  <si>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</si>
  <si>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</si>
  <si>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</si>
  <si>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</si>
  <si>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</si>
  <si>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</si>
  <si>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</si>
  <si>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</si>
  <si>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</si>
  <si>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</si>
  <si>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</si>
  <si>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</si>
  <si>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</si>
  <si>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</si>
  <si>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</si>
  <si>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</si>
  <si>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</si>
  <si>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</si>
  <si>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</si>
  <si>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</si>
  <si>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</si>
  <si>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</si>
  <si>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</si>
  <si>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</si>
  <si>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</si>
  <si>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</si>
  <si>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</si>
  <si>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</si>
  <si>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</si>
  <si>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</si>
  <si>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</si>
  <si>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</si>
  <si>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</si>
  <si>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</si>
  <si>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</si>
  <si>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</si>
  <si>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</si>
  <si>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</si>
  <si>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</si>
  <si>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</si>
  <si>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</si>
  <si>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</si>
  <si>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</si>
  <si>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</si>
  <si>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</si>
  <si>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</si>
  <si>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</si>
  <si>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</si>
  <si>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</si>
  <si>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</si>
  <si>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</si>
  <si>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</si>
  <si>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</si>
  <si>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</si>
  <si>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</si>
  <si>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</si>
  <si>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</si>
  <si>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</si>
  <si>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</si>
  <si>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</si>
  <si>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</si>
  <si>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</si>
  <si>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</si>
  <si>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</si>
  <si>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</si>
  <si>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</si>
  <si>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</si>
  <si>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</si>
  <si>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</si>
  <si>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</si>
  <si>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</si>
  <si>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</si>
  <si>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</si>
  <si>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</si>
  <si>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</si>
  <si>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</si>
  <si>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</si>
  <si>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</si>
  <si>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</si>
  <si>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</si>
  <si>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</si>
  <si>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</si>
  <si>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</si>
  <si>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</si>
  <si>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</si>
  <si>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</si>
  <si>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</si>
  <si>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</si>
  <si>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</si>
  <si>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</si>
  <si>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</si>
  <si>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</si>
  <si>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</si>
  <si>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</si>
  <si>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</si>
  <si>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</si>
  <si>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</si>
  <si>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</si>
  <si>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</si>
  <si>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</si>
  <si>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</si>
  <si>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</si>
  <si>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</si>
  <si>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</si>
  <si>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</si>
  <si>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</si>
  <si>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</si>
  <si>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</si>
  <si>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</si>
  <si>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</si>
  <si>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</si>
  <si>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</si>
  <si>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</si>
  <si>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</si>
  <si>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</si>
  <si>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</si>
  <si>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</si>
  <si>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</si>
  <si>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</si>
  <si>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</si>
  <si>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</si>
  <si>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</si>
  <si>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</si>
  <si>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</si>
  <si>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</si>
  <si>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</si>
  <si>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</si>
  <si>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</si>
  <si>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</si>
  <si>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</si>
  <si>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</si>
  <si>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</si>
  <si>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</si>
  <si>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</si>
  <si>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</si>
  <si>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</si>
  <si>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</si>
  <si>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</si>
  <si>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</si>
  <si>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</si>
  <si>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</si>
  <si>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</si>
  <si>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</si>
  <si>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</si>
  <si>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</si>
  <si>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</si>
  <si>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</si>
  <si>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</si>
  <si>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</si>
  <si>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</si>
  <si>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</si>
  <si>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</si>
  <si>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</si>
  <si>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</si>
  <si>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</si>
  <si>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</si>
  <si>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</si>
  <si>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</si>
  <si>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</si>
  <si>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</si>
  <si>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</si>
  <si>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</si>
  <si>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</si>
  <si>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</si>
  <si>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</si>
  <si>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</si>
  <si>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</si>
  <si>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</si>
  <si>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</si>
  <si>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</si>
  <si>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</si>
  <si>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</si>
  <si>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</si>
  <si>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</si>
  <si>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</si>
  <si>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</si>
  <si>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</si>
  <si>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</si>
  <si>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</si>
  <si>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</si>
  <si>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</si>
  <si>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</si>
  <si>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</si>
  <si>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</si>
  <si>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</si>
  <si>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</si>
  <si>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</si>
  <si>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</si>
  <si>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</si>
  <si>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</si>
  <si>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</si>
  <si>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</si>
  <si>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</si>
  <si>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</si>
  <si>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</si>
  <si>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</si>
  <si>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</si>
  <si>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</si>
  <si>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</si>
  <si>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</si>
  <si>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</si>
  <si>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</si>
  <si>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</si>
  <si>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</si>
  <si>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</si>
  <si>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</si>
  <si>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</si>
  <si>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</si>
  <si>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</si>
  <si>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</si>
  <si>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</si>
  <si>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</si>
  <si>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</si>
  <si>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</si>
  <si>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</si>
  <si>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</si>
  <si>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</si>
  <si>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</si>
  <si>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</si>
  <si>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</si>
  <si>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</si>
  <si>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</si>
  <si>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</si>
  <si>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</si>
  <si>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</si>
  <si>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</si>
  <si>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</si>
  <si>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</si>
  <si>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</si>
  <si>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</si>
  <si>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</si>
  <si>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</si>
  <si>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</si>
  <si>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</si>
  <si>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</si>
  <si>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</si>
  <si>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</si>
  <si>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</si>
  <si>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</si>
  <si>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</si>
  <si>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</si>
  <si>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</si>
  <si>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</si>
  <si>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</si>
  <si>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</si>
  <si>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</si>
  <si>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</si>
  <si>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</si>
  <si>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</si>
  <si>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</si>
  <si>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</si>
  <si>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</si>
  <si>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</si>
  <si>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</si>
  <si>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</si>
  <si>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</si>
  <si>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</si>
  <si>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</si>
  <si>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</si>
  <si>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</si>
  <si>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</si>
  <si>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</si>
  <si>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</si>
  <si>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</si>
  <si>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</si>
  <si>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</si>
  <si>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</si>
  <si>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</si>
  <si>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</si>
  <si>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</si>
  <si>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</si>
  <si>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</si>
  <si>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</si>
  <si>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</si>
  <si>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</si>
  <si>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</si>
  <si>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</si>
  <si>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</si>
  <si>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</si>
  <si>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</si>
  <si>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</si>
  <si>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</si>
  <si>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</si>
  <si>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</si>
  <si>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</si>
  <si>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</si>
  <si>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</si>
  <si>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</si>
  <si>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</si>
  <si>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</si>
  <si>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</si>
  <si>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</si>
  <si>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</si>
  <si>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</si>
  <si>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</si>
  <si>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</si>
  <si>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</si>
  <si>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</si>
  <si>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</si>
  <si>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</si>
  <si>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</si>
  <si>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</si>
  <si>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</si>
  <si>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</si>
  <si>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</si>
  <si>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</si>
  <si>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</si>
  <si>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</si>
  <si>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</si>
  <si>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</si>
  <si>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</si>
  <si>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</si>
  <si>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</si>
  <si>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</si>
  <si>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</si>
  <si>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</si>
  <si>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</si>
  <si>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</si>
  <si>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</si>
  <si>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</si>
  <si>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</si>
  <si>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</si>
  <si>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</si>
  <si>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</si>
  <si>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</si>
  <si>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</si>
  <si>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</si>
  <si>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</si>
  <si>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</si>
  <si>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</si>
  <si>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</si>
  <si>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</si>
  <si>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</si>
  <si>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</si>
  <si>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</si>
  <si>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</si>
  <si>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</si>
  <si>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</si>
  <si>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</si>
  <si>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</si>
  <si>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</si>
  <si>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</si>
  <si>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</si>
  <si>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</si>
  <si>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</si>
  <si>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</si>
  <si>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</si>
  <si>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</si>
  <si>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</si>
  <si>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</si>
  <si>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</si>
  <si>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</si>
  <si>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</si>
  <si>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</si>
  <si>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</si>
  <si>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</si>
  <si>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</si>
  <si>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</si>
  <si>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</si>
  <si>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</si>
  <si>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</si>
  <si>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</si>
  <si>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</si>
  <si>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</si>
  <si>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</si>
  <si>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</si>
  <si>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</si>
  <si>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</si>
  <si>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</si>
  <si>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</si>
  <si>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</si>
  <si>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</si>
  <si>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</si>
  <si>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</si>
  <si>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</si>
  <si>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</si>
  <si>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</si>
  <si>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</si>
  <si>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</si>
  <si>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</si>
  <si>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</si>
  <si>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</si>
  <si>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</si>
  <si>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</si>
  <si>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</si>
  <si>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</si>
  <si>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</si>
  <si>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</si>
  <si>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</si>
  <si>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</si>
  <si>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</si>
  <si>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</si>
  <si>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</si>
  <si>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</si>
  <si>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</si>
  <si>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</si>
  <si>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</si>
  <si>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</si>
  <si>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</si>
  <si>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</si>
  <si>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</si>
  <si>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</si>
  <si>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</si>
  <si>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</si>
  <si>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</si>
  <si>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</si>
  <si>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</si>
  <si>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</si>
  <si>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</si>
  <si>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</si>
  <si>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</si>
  <si>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</si>
  <si>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</si>
  <si>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</si>
  <si>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</si>
  <si>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</si>
  <si>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</si>
  <si>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</si>
  <si>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</si>
  <si>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</si>
  <si>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</si>
  <si>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</si>
  <si>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</si>
  <si>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</si>
  <si>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</si>
  <si>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</si>
  <si>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</si>
  <si>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</si>
  <si>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</si>
  <si>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</si>
  <si>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</si>
  <si>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</si>
  <si>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</si>
  <si>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</si>
  <si>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</si>
  <si>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</si>
  <si>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</si>
  <si>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</si>
  <si>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</si>
  <si>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</si>
  <si>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</si>
  <si>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</si>
  <si>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</si>
  <si>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</si>
  <si>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</si>
  <si>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</si>
  <si>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</si>
  <si>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</si>
  <si>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</si>
  <si>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</si>
  <si>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</si>
  <si>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</si>
  <si>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</si>
  <si>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</si>
  <si>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</si>
  <si>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</si>
  <si>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</si>
  <si>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</si>
  <si>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</si>
  <si>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</si>
  <si>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</si>
  <si>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</si>
  <si>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</si>
  <si>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</si>
  <si>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</si>
  <si>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</si>
  <si>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</si>
  <si>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</si>
  <si>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</si>
  <si>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</si>
  <si>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</si>
  <si>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</si>
  <si>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</si>
  <si>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</si>
  <si>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</si>
  <si>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</si>
  <si>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</si>
  <si>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</si>
  <si>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</si>
  <si>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</si>
  <si>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</si>
  <si>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</si>
  <si>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</si>
  <si>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</si>
  <si>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</si>
  <si>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</si>
  <si>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</si>
  <si>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</si>
  <si>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</si>
  <si>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</si>
  <si>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</si>
  <si>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</si>
  <si>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</si>
  <si>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</si>
  <si>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</si>
  <si>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</si>
  <si>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</si>
  <si>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</si>
  <si>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</si>
  <si>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</si>
  <si>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</si>
  <si>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</si>
  <si>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</si>
  <si>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</si>
  <si>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</si>
  <si>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</si>
  <si>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</si>
  <si>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</si>
  <si>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</si>
  <si>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</si>
  <si>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</si>
  <si>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</si>
  <si>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</si>
  <si>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</si>
  <si>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</si>
  <si>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</si>
  <si>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</si>
  <si>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</si>
  <si>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</si>
  <si>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</si>
  <si>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</si>
  <si>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</si>
  <si>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</si>
  <si>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</si>
  <si>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</si>
  <si>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</si>
  <si>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</si>
  <si>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</si>
  <si>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</si>
  <si>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</si>
  <si>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</si>
  <si>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</si>
  <si>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</si>
  <si>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</si>
  <si>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</si>
  <si>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</si>
  <si>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</si>
  <si>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</si>
  <si>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</si>
  <si>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</si>
  <si>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</si>
  <si>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</si>
  <si>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</si>
  <si>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</si>
  <si>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</si>
  <si>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</si>
  <si>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</si>
  <si>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</si>
  <si>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</si>
  <si>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</si>
  <si>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</si>
  <si>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</si>
  <si>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</si>
  <si>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</si>
  <si>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</si>
  <si>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</si>
  <si>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</si>
  <si>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</si>
  <si>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</si>
  <si>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</si>
  <si>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</si>
  <si>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</si>
  <si>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</si>
  <si>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</si>
  <si>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</si>
  <si>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</si>
  <si>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</si>
  <si>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</si>
  <si>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</si>
  <si>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</si>
  <si>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</si>
  <si>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</si>
  <si>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</si>
  <si>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</si>
  <si>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</si>
  <si>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</si>
  <si>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</si>
  <si>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</si>
  <si>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</si>
  <si>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</si>
  <si>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</si>
  <si>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</si>
  <si>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</si>
  <si>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</si>
  <si>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</si>
  <si>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</si>
  <si>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</si>
  <si>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</si>
  <si>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</si>
  <si>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</si>
  <si>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</si>
  <si>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</si>
  <si>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</si>
  <si>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</si>
  <si>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</si>
  <si>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</si>
  <si>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</si>
  <si>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</si>
  <si>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</si>
  <si>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</si>
  <si>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</si>
  <si>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</si>
  <si>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</si>
  <si>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</si>
  <si>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</si>
  <si>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</si>
  <si>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</si>
  <si>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</si>
  <si>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</si>
  <si>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</si>
  <si>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</si>
  <si>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</si>
  <si>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</si>
  <si>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</si>
  <si>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</si>
  <si>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</si>
  <si>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</si>
  <si>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</si>
  <si>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</si>
  <si>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</si>
  <si>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</si>
  <si>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</si>
  <si>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</si>
  <si>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</si>
  <si>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</si>
  <si>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</si>
  <si>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</si>
  <si>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</si>
  <si>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</si>
  <si>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</si>
  <si>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</si>
  <si>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</si>
  <si>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</si>
  <si>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</si>
  <si>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</si>
  <si>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</si>
  <si>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</si>
  <si>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</si>
  <si>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</si>
  <si>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</si>
  <si>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</si>
  <si>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</si>
  <si>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</si>
  <si>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</si>
  <si>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</si>
  <si>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</si>
  <si>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</si>
  <si>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</si>
  <si>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</si>
  <si>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</si>
  <si>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</si>
  <si>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</si>
  <si>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</si>
  <si>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</si>
  <si>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</si>
  <si>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</si>
  <si>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</si>
  <si>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</si>
  <si>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</si>
  <si>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</si>
  <si>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</si>
  <si>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</si>
  <si>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</si>
  <si>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</si>
  <si>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</si>
  <si>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</si>
  <si>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</si>
  <si>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</si>
  <si>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</si>
  <si>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</si>
  <si>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</si>
  <si>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</si>
  <si>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</si>
  <si>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</si>
  <si>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</si>
  <si>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</si>
  <si>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</si>
  <si>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</si>
  <si>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</si>
  <si>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</si>
  <si>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</si>
  <si>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</si>
  <si>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</si>
  <si>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</si>
  <si>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</si>
  <si>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</si>
  <si>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</si>
  <si>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</si>
  <si>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</si>
  <si>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</si>
  <si>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</si>
  <si>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</si>
  <si>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</si>
  <si>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</si>
  <si>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</si>
  <si>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</si>
  <si>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</si>
  <si>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</si>
  <si>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</si>
  <si>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</si>
  <si>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</si>
  <si>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</si>
  <si>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</si>
  <si>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</si>
  <si>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</si>
  <si>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</si>
  <si>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</si>
  <si>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</si>
  <si>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</si>
  <si>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</si>
  <si>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</si>
  <si>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</si>
  <si>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</si>
  <si>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</si>
  <si>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</si>
  <si>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</si>
  <si>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</si>
  <si>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</si>
  <si>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</si>
  <si>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</si>
  <si>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</si>
  <si>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</si>
  <si>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</si>
  <si>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</si>
  <si>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</si>
  <si>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</si>
  <si>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</si>
  <si>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</si>
  <si>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</si>
  <si>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</si>
  <si>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</si>
  <si>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</si>
  <si>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</si>
  <si>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</si>
  <si>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</si>
  <si>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</si>
  <si>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</si>
  <si>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</si>
  <si>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</si>
  <si>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</si>
  <si>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</si>
  <si>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</si>
  <si>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</si>
  <si>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</si>
  <si>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</si>
  <si>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</si>
  <si>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</si>
  <si>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</si>
  <si>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</si>
  <si>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</si>
  <si>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</si>
  <si>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</si>
  <si>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</si>
  <si>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</si>
  <si>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</si>
  <si>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</si>
  <si>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</si>
  <si>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</si>
  <si>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</si>
  <si>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</si>
  <si>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</si>
  <si>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</si>
  <si>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</si>
  <si>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</si>
  <si>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</si>
  <si>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</si>
  <si>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</si>
  <si>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</si>
  <si>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</si>
  <si>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</si>
  <si>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</si>
  <si>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</si>
  <si>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</si>
  <si>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</si>
  <si>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</si>
  <si>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</si>
  <si>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</si>
  <si>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</si>
  <si>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</si>
  <si>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</si>
  <si>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</si>
  <si>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</si>
  <si>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</si>
  <si>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</si>
  <si>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</si>
  <si>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</si>
  <si>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</si>
  <si>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</si>
  <si>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</si>
  <si>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</si>
  <si>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</si>
  <si>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</si>
  <si>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</si>
  <si>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</si>
  <si>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</si>
  <si>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</si>
  <si>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</si>
  <si>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</si>
  <si>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</si>
  <si>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</si>
  <si>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</si>
  <si>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</si>
  <si>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</si>
  <si>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</si>
  <si>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</si>
  <si>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</si>
  <si>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</si>
  <si>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</si>
  <si>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</si>
  <si>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</si>
  <si>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</si>
  <si>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</si>
  <si>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</si>
  <si>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</si>
  <si>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</si>
  <si>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</si>
  <si>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</si>
  <si>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</si>
  <si>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</si>
  <si>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</si>
  <si>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</si>
  <si>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</si>
  <si>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</si>
  <si>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</si>
  <si>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</si>
  <si>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</si>
  <si>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</si>
  <si>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</si>
  <si>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</si>
  <si>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</si>
  <si>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</si>
  <si>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</si>
  <si>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</si>
  <si>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</si>
  <si>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</si>
  <si>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</si>
  <si>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</si>
  <si>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</si>
  <si>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</si>
  <si>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</si>
  <si>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</si>
  <si>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</si>
  <si>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</si>
  <si>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</si>
  <si>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</si>
  <si>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</si>
  <si>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</si>
  <si>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</si>
  <si>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</si>
  <si>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</si>
  <si>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</si>
  <si>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</si>
  <si>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</si>
  <si>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</si>
  <si>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</si>
  <si>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</si>
  <si>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</si>
  <si>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</si>
  <si>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</si>
  <si>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</si>
  <si>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</si>
  <si>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</si>
  <si>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</si>
  <si>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</si>
  <si>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</si>
  <si>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</si>
  <si>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</si>
  <si>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</si>
  <si>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</si>
  <si>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</si>
  <si>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</si>
  <si>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</si>
  <si>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</si>
  <si>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</si>
  <si>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</si>
  <si>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</si>
  <si>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</si>
  <si>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</si>
  <si>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</si>
  <si>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</si>
  <si>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</si>
  <si>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</si>
  <si>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</si>
  <si>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</si>
  <si>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</si>
  <si>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</si>
  <si>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</si>
  <si>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</si>
  <si>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</si>
  <si>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</si>
  <si>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</si>
  <si>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</si>
  <si>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</si>
  <si>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</si>
  <si>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</si>
  <si>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</si>
  <si>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</si>
  <si>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</si>
  <si>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</si>
  <si>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</si>
  <si>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</si>
  <si>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</si>
  <si>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</si>
  <si>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</si>
  <si>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</si>
  <si>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</si>
  <si>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</si>
  <si>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</si>
  <si>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</si>
  <si>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</si>
  <si>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</si>
  <si>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</si>
  <si>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</si>
  <si>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</si>
  <si>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</si>
  <si>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</si>
  <si>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</si>
  <si>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</si>
  <si>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</si>
  <si>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</si>
  <si>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</si>
  <si>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</si>
  <si>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</si>
  <si>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</si>
  <si>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</si>
  <si>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</si>
  <si>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</si>
  <si>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</si>
  <si>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</si>
  <si>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</si>
  <si>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</si>
  <si>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</si>
  <si>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</si>
  <si>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</si>
  <si>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</si>
  <si>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</si>
  <si>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</si>
  <si>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</si>
  <si>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</si>
  <si>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</si>
  <si>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</si>
  <si>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</si>
  <si>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</si>
  <si>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</si>
  <si>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</si>
  <si>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</si>
  <si>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</si>
  <si>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</si>
  <si>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</si>
  <si>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</si>
  <si>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</si>
  <si>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</si>
  <si>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</si>
  <si>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</si>
  <si>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</si>
  <si>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</si>
  <si>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</si>
  <si>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</si>
  <si>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</si>
  <si>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</si>
  <si>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</si>
  <si>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</si>
  <si>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</si>
  <si>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</si>
  <si>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</si>
  <si>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</si>
  <si>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</si>
  <si>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</si>
  <si>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</si>
  <si>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</si>
  <si>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</si>
  <si>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</si>
  <si>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</si>
  <si>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</si>
  <si>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</si>
  <si>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</si>
  <si>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</si>
  <si>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</si>
  <si>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</si>
  <si>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</si>
  <si>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</si>
  <si>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</si>
  <si>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</si>
  <si>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</si>
  <si>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</si>
  <si>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</si>
  <si>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</si>
  <si>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</si>
  <si>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</si>
  <si>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</si>
  <si>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</si>
  <si>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</si>
  <si>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</si>
  <si>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</si>
  <si>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</si>
  <si>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</si>
  <si>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</si>
  <si>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</si>
  <si>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</si>
  <si>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</si>
  <si>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</si>
  <si>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</si>
  <si>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</si>
  <si>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</si>
  <si>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</si>
  <si>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</si>
  <si>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</si>
  <si>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</si>
  <si>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</si>
  <si>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</si>
  <si>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</si>
  <si>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</si>
  <si>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</si>
  <si>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</si>
  <si>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</si>
  <si>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</si>
  <si>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</si>
  <si>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</si>
  <si>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</si>
  <si>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</si>
  <si>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</si>
  <si>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</si>
  <si>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</si>
  <si>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</si>
  <si>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</si>
  <si>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</si>
  <si>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</si>
  <si>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</si>
  <si>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</si>
  <si>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</si>
  <si>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</si>
  <si>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</si>
  <si>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</si>
  <si>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</si>
  <si>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</si>
  <si>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</si>
  <si>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</si>
  <si>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</si>
  <si>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</si>
  <si>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</si>
  <si>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</si>
  <si>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</si>
  <si>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</si>
  <si>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</si>
  <si>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</si>
  <si>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</si>
  <si>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</si>
  <si>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</si>
  <si>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</si>
  <si>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</si>
  <si>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</si>
  <si>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</si>
  <si>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</si>
  <si>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</si>
  <si>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</si>
  <si>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</si>
  <si>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</si>
  <si>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</si>
  <si>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</si>
  <si>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</si>
  <si>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</si>
  <si>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</si>
  <si>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</si>
  <si>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</si>
  <si>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</si>
  <si>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</si>
  <si>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</si>
  <si>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</si>
  <si>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</si>
  <si>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</si>
  <si>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</si>
  <si>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</si>
  <si>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</si>
  <si>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</si>
  <si>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</si>
  <si>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</si>
  <si>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</si>
  <si>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</si>
  <si>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</si>
  <si>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</si>
  <si>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</si>
  <si>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</si>
  <si>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</si>
  <si>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</si>
  <si>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</si>
  <si>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</si>
  <si>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</si>
  <si>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</si>
  <si>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</si>
  <si>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</si>
  <si>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</si>
  <si>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</si>
  <si>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</si>
  <si>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</si>
  <si>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</si>
  <si>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</si>
  <si>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</si>
  <si>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</si>
  <si>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</si>
  <si>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</si>
  <si>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</si>
  <si>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</si>
  <si>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</si>
  <si>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</si>
  <si>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</si>
  <si>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</si>
  <si>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</si>
  <si>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</si>
  <si>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</si>
  <si>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</si>
  <si>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</si>
  <si>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</si>
  <si>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</si>
  <si>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</si>
  <si>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</si>
  <si>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</si>
  <si>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</si>
  <si>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</si>
  <si>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</si>
  <si>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</si>
  <si>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</si>
  <si>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</si>
  <si>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</si>
  <si>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</si>
  <si>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</si>
  <si>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</si>
  <si>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</si>
  <si>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</si>
  <si>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</si>
  <si>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</si>
  <si>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</si>
  <si>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</si>
  <si>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</si>
  <si>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</si>
  <si>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</si>
  <si>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</si>
  <si>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</si>
  <si>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</si>
  <si>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</si>
  <si>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</si>
  <si>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</si>
  <si>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</si>
  <si>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</si>
  <si>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</si>
  <si>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</si>
  <si>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</si>
  <si>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</si>
  <si>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</si>
  <si>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</si>
  <si>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</si>
  <si>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</si>
  <si>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</si>
  <si>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</si>
  <si>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</si>
  <si>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</si>
  <si>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</si>
  <si>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</si>
  <si>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</si>
  <si>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</si>
  <si>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</si>
  <si>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</si>
  <si>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</si>
  <si>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</si>
  <si>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</si>
  <si>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</si>
  <si>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</si>
  <si>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</si>
  <si>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</si>
  <si>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</si>
  <si>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</si>
  <si>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</si>
  <si>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</si>
  <si>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</si>
  <si>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</si>
  <si>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</si>
  <si>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</si>
  <si>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</si>
  <si>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</si>
  <si>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</si>
  <si>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</si>
  <si>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</si>
  <si>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</si>
  <si>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</si>
  <si>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</si>
  <si>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</si>
  <si>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</si>
  <si>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</si>
  <si>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</si>
  <si>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</si>
  <si>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</si>
  <si>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</si>
  <si>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</si>
  <si>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</si>
  <si>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</si>
  <si>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</si>
  <si>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</si>
  <si>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</si>
  <si>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</si>
  <si>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</si>
  <si>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</si>
  <si>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</si>
  <si>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</si>
  <si>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</si>
  <si>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</si>
  <si>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</si>
  <si>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</si>
  <si>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</si>
  <si>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</si>
  <si>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</si>
  <si>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</si>
  <si>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</si>
  <si>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</si>
  <si>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</si>
  <si>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</si>
  <si>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</si>
  <si>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</si>
  <si>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</si>
  <si>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</si>
  <si>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</si>
  <si>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</si>
  <si>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</si>
  <si>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</si>
  <si>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</si>
  <si>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</si>
  <si>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</si>
  <si>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</si>
  <si>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</si>
  <si>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</si>
  <si>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</si>
  <si>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</si>
  <si>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</si>
  <si>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</si>
  <si>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</si>
  <si>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</si>
  <si>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</si>
  <si>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</si>
  <si>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</si>
  <si>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</si>
  <si>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</si>
  <si>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</si>
  <si>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</si>
  <si>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</si>
  <si>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</si>
  <si>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</si>
  <si>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</si>
  <si>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</si>
  <si>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</si>
  <si>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</si>
  <si>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</si>
  <si>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</si>
  <si>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</si>
  <si>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</si>
  <si>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</si>
  <si>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</si>
  <si>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</si>
  <si>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</si>
  <si>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</si>
  <si>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</si>
  <si>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</si>
  <si>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</si>
  <si>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</si>
  <si>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</si>
  <si>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</si>
  <si>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</si>
  <si>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</si>
  <si>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</si>
  <si>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</si>
  <si>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</si>
  <si>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</si>
  <si>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</si>
  <si>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</si>
  <si>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</si>
  <si>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</si>
  <si>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</si>
  <si>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</si>
  <si>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</si>
  <si>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</si>
  <si>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</si>
  <si>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</si>
  <si>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</si>
  <si>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</si>
  <si>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</si>
  <si>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</si>
  <si>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</si>
  <si>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</si>
  <si>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</si>
  <si>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</si>
  <si>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</si>
  <si>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</si>
  <si>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</si>
  <si>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</si>
  <si>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</si>
  <si>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</si>
  <si>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</si>
  <si>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</si>
  <si>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</si>
  <si>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</si>
  <si>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</si>
  <si>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</si>
  <si>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</si>
  <si>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</si>
  <si>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</si>
  <si>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</si>
  <si>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</si>
  <si>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</si>
  <si>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</si>
  <si>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</si>
  <si>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</si>
  <si>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</si>
  <si>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</si>
  <si>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</si>
  <si>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</si>
  <si>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</si>
  <si>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</si>
  <si>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</si>
  <si>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</si>
  <si>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</si>
  <si>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</si>
  <si>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</si>
  <si>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</si>
  <si>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</si>
  <si>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</si>
  <si>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</si>
  <si>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</si>
  <si>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</si>
  <si>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</si>
  <si>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</si>
  <si>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</si>
  <si>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</si>
  <si>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</si>
  <si>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</si>
  <si>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</si>
  <si>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</si>
  <si>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</si>
  <si>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</si>
  <si>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</si>
  <si>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</si>
  <si>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</si>
  <si>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</si>
  <si>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</si>
  <si>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</si>
  <si>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</si>
  <si>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</si>
  <si>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</si>
  <si>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</si>
  <si>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</si>
  <si>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</si>
  <si>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</si>
  <si>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</si>
  <si>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</si>
  <si>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</si>
  <si>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</si>
  <si>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</si>
  <si>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</si>
  <si>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</si>
  <si>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</si>
  <si>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</si>
  <si>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</si>
  <si>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</si>
  <si>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</si>
  <si>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</si>
  <si>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</si>
  <si>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</si>
  <si>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</si>
  <si>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</si>
  <si>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</si>
  <si>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</si>
  <si>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</si>
  <si>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</si>
  <si>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</si>
  <si>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</si>
  <si>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</si>
  <si>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</si>
  <si>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</si>
  <si>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</si>
  <si>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</si>
  <si>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</si>
  <si>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</si>
  <si>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</si>
  <si>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</si>
  <si>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</si>
  <si>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</si>
  <si>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</si>
  <si>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</si>
  <si>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</si>
  <si>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</si>
  <si>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</si>
  <si>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</si>
  <si>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</si>
  <si>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</si>
  <si>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</si>
  <si>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</si>
  <si>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</si>
  <si>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</si>
  <si>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</si>
  <si>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</si>
  <si>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</si>
  <si>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</si>
  <si>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</si>
  <si>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</si>
  <si>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</si>
  <si>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</si>
  <si>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</si>
  <si>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</si>
  <si>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</si>
  <si>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</si>
  <si>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</si>
  <si>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</si>
  <si>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</si>
  <si>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</si>
  <si>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</si>
  <si>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</si>
  <si>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</si>
  <si>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</si>
  <si>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</si>
  <si>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</si>
  <si>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</si>
  <si>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</si>
  <si>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</si>
  <si>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</si>
  <si>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</si>
  <si>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</si>
  <si>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</si>
  <si>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</si>
  <si>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</si>
  <si>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</si>
  <si>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</si>
  <si>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</si>
  <si>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</si>
  <si>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</si>
  <si>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</si>
  <si>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</si>
  <si>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</si>
  <si>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</si>
  <si>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</si>
  <si>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</si>
  <si>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</si>
  <si>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</si>
  <si>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</si>
  <si>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</si>
  <si>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</si>
  <si>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</si>
  <si>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</si>
  <si>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</si>
  <si>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</si>
  <si>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</si>
  <si>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</si>
  <si>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</si>
  <si>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</si>
  <si>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</si>
  <si>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</si>
  <si>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</si>
  <si>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</si>
  <si>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</si>
  <si>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</si>
  <si>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</si>
  <si>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</si>
  <si>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</si>
  <si>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</si>
  <si>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</si>
  <si>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</si>
  <si>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</si>
  <si>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</si>
  <si>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</si>
  <si>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</si>
  <si>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</si>
  <si>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</si>
  <si>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</si>
  <si>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</si>
  <si>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</si>
  <si>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</si>
  <si>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</si>
  <si>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</si>
  <si>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</si>
  <si>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</si>
  <si>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</si>
  <si>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</si>
  <si>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</si>
  <si>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</si>
  <si>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</si>
  <si>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</si>
  <si>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</si>
  <si>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</si>
  <si>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</si>
  <si>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</si>
  <si>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</si>
  <si>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</si>
  <si>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</si>
  <si>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</si>
  <si>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</si>
  <si>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</si>
  <si>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</si>
  <si>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</si>
  <si>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</si>
  <si>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</si>
  <si>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</si>
  <si>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</si>
  <si>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</si>
  <si>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</si>
  <si>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</si>
  <si>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</si>
  <si>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</si>
  <si>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</si>
  <si>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</si>
  <si>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</si>
  <si>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</si>
  <si>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</si>
  <si>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</si>
  <si>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</si>
  <si>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</si>
  <si>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</si>
  <si>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</si>
  <si>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</si>
  <si>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</si>
  <si>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</si>
  <si>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</si>
  <si>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</si>
  <si>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</si>
  <si>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</si>
  <si>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</si>
  <si>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</si>
  <si>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</si>
  <si>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</si>
  <si>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</si>
  <si>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</si>
  <si>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</si>
  <si>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</si>
  <si>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</si>
  <si>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</si>
  <si>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</si>
  <si>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</si>
  <si>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</si>
  <si>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</si>
  <si>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</si>
  <si>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</si>
  <si>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</si>
  <si>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</si>
  <si>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</si>
  <si>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</si>
  <si>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</si>
  <si>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</si>
  <si>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</si>
  <si>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</si>
  <si>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</si>
  <si>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</si>
  <si>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</si>
  <si>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</si>
  <si>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</si>
  <si>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</si>
  <si>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</si>
  <si>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</si>
  <si>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</si>
  <si>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</si>
  <si>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</si>
  <si>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</si>
  <si>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</si>
  <si>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</si>
  <si>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</si>
  <si>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</si>
  <si>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</si>
  <si>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</si>
  <si>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</si>
  <si>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</si>
  <si>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</si>
  <si>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</si>
  <si>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</si>
  <si>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</si>
  <si>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</si>
  <si>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</si>
  <si>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</si>
  <si>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</si>
  <si>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</si>
  <si>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</si>
  <si>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</si>
  <si>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</si>
  <si>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</si>
  <si>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</si>
  <si>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</si>
  <si>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</si>
  <si>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</si>
  <si>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</si>
  <si>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</si>
  <si>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</si>
  <si>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</si>
  <si>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</si>
  <si>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</si>
  <si>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</si>
  <si>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</si>
  <si>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</si>
  <si>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</si>
  <si>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</si>
  <si>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</si>
  <si>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</si>
  <si>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</si>
  <si>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</si>
  <si>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</si>
  <si>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</si>
  <si>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</si>
  <si>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</si>
  <si>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</si>
  <si>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</si>
  <si>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</si>
  <si>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</si>
  <si>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</si>
  <si>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</si>
  <si>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</si>
  <si>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</si>
  <si>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</si>
  <si>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</si>
  <si>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</si>
  <si>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</si>
  <si>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</si>
  <si>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</si>
  <si>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</si>
  <si>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</si>
  <si>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</si>
  <si>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</si>
  <si>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</si>
  <si>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</si>
  <si>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</si>
  <si>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</si>
  <si>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</si>
  <si>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</si>
  <si>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</si>
  <si>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</si>
  <si>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</si>
  <si>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</si>
  <si>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</si>
  <si>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</si>
  <si>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</si>
  <si>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</si>
  <si>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</si>
  <si>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</si>
  <si>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</si>
  <si>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</si>
  <si>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</si>
  <si>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</si>
  <si>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</si>
  <si>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</si>
  <si>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</si>
  <si>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</si>
  <si>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</si>
  <si>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</si>
  <si>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</si>
  <si>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</si>
  <si>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</si>
  <si>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</si>
  <si>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</si>
  <si>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</si>
  <si>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</si>
  <si>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</si>
  <si>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</si>
  <si>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</si>
  <si>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</si>
  <si>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</si>
  <si>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</si>
  <si>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</si>
  <si>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</si>
  <si>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</si>
  <si>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</si>
  <si>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</si>
  <si>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</si>
  <si>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</si>
  <si>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</si>
  <si>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</si>
  <si>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</si>
  <si>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</si>
  <si>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</si>
  <si>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</si>
  <si>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</si>
  <si>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</si>
  <si>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</si>
  <si>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</si>
  <si>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</si>
  <si>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</si>
  <si>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</si>
  <si>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</si>
  <si>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</si>
  <si>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</si>
  <si>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</si>
  <si>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</si>
  <si>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</si>
  <si>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</si>
  <si>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</si>
  <si>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</si>
  <si>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</si>
  <si>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</si>
  <si>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</si>
  <si>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</si>
  <si>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</si>
  <si>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</si>
  <si>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</si>
  <si>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</si>
  <si>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</si>
  <si>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</si>
  <si>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</si>
  <si>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</si>
  <si>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</si>
  <si>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</si>
  <si>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</si>
  <si>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</si>
  <si>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</si>
  <si>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</si>
  <si>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</si>
  <si>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</si>
  <si>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</si>
  <si>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</si>
  <si>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</si>
  <si>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</si>
  <si>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</si>
  <si>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</si>
  <si>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</si>
  <si>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</si>
  <si>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</si>
  <si>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</si>
  <si>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</si>
  <si>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</si>
  <si>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</si>
  <si>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</si>
  <si>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</si>
  <si>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</si>
  <si>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</si>
  <si>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</si>
  <si>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</si>
  <si>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</si>
  <si>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</si>
  <si>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</si>
  <si>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</si>
  <si>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</si>
  <si>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</si>
  <si>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</si>
  <si>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</si>
  <si>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</si>
  <si>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</si>
  <si>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</si>
  <si>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</si>
  <si>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</si>
  <si>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</si>
  <si>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</si>
  <si>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</si>
  <si>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</si>
  <si>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</si>
  <si>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</si>
  <si>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</si>
  <si>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</si>
  <si>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</si>
  <si>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</si>
  <si>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</si>
  <si>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</si>
  <si>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</si>
  <si>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</si>
  <si>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</si>
  <si>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</si>
  <si>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</si>
  <si>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</si>
  <si>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</si>
  <si>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</si>
  <si>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</si>
  <si>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</si>
  <si>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</si>
  <si>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</si>
  <si>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</si>
  <si>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</si>
  <si>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</si>
  <si>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</si>
  <si>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</si>
  <si>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</si>
  <si>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</si>
  <si>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</si>
  <si>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</si>
  <si>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</si>
  <si>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</si>
  <si>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</si>
  <si>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</si>
  <si>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</si>
  <si>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</si>
  <si>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</si>
  <si>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</si>
  <si>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</si>
  <si>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</si>
  <si>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</si>
  <si>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</si>
  <si>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</si>
  <si>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</si>
  <si>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</si>
  <si>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</si>
  <si>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</si>
  <si>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</si>
  <si>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</si>
  <si>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</si>
  <si>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</si>
  <si>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</si>
  <si>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</si>
  <si>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</si>
  <si>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</si>
  <si>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</si>
  <si>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</si>
  <si>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</si>
  <si>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</si>
  <si>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</si>
  <si>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</si>
  <si>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</si>
  <si>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</si>
  <si>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</si>
  <si>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</si>
  <si>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</si>
  <si>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</si>
  <si>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</si>
  <si>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</si>
  <si>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</si>
  <si>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</si>
  <si>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</si>
  <si>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</si>
  <si>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</si>
  <si>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</si>
  <si>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</si>
  <si>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</si>
  <si>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</si>
  <si>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</si>
  <si>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</si>
  <si>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</si>
  <si>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</si>
  <si>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</si>
  <si>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</si>
  <si>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</si>
  <si>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</si>
  <si>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</si>
  <si>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</si>
  <si>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</si>
  <si>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</si>
  <si>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</si>
  <si>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</si>
  <si>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</si>
  <si>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</si>
  <si>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</si>
  <si>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</si>
  <si>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</si>
  <si>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</si>
  <si>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</si>
  <si>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</si>
  <si>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</si>
  <si>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</si>
  <si>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</si>
  <si>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</si>
  <si>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</si>
  <si>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</si>
  <si>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</si>
  <si>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</si>
  <si>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</si>
  <si>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</si>
  <si>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</si>
  <si>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</si>
  <si>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</si>
  <si>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</si>
  <si>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</si>
  <si>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</si>
  <si>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</si>
  <si>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</si>
  <si>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</si>
  <si>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</si>
  <si>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</si>
  <si>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</si>
  <si>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</si>
  <si>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</si>
  <si>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</si>
  <si>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</si>
  <si>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</si>
  <si>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</si>
  <si>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</si>
  <si>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</si>
  <si>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</si>
  <si>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</si>
  <si>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</si>
  <si>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</si>
  <si>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</si>
  <si>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</si>
  <si>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</si>
  <si>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</si>
  <si>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</si>
  <si>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</si>
  <si>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</si>
  <si>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</si>
  <si>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</si>
  <si>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</si>
  <si>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</si>
  <si>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</si>
  <si>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</si>
  <si>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</si>
  <si>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</si>
  <si>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</si>
  <si>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</si>
  <si>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</si>
  <si>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</si>
  <si>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</si>
  <si>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</si>
  <si>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</si>
  <si>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</si>
  <si>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</si>
  <si>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</si>
  <si>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</si>
  <si>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</si>
  <si>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</si>
  <si>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</si>
  <si>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</si>
  <si>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</si>
  <si>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</si>
  <si>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</si>
  <si>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</si>
  <si>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</si>
  <si>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</si>
  <si>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</si>
  <si>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</si>
  <si>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</si>
  <si>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</si>
  <si>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</si>
  <si>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</si>
  <si>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</si>
  <si>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</si>
  <si>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</si>
  <si>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</si>
  <si>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</si>
  <si>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</si>
  <si>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</si>
  <si>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</si>
  <si>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</si>
  <si>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</si>
  <si>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</si>
  <si>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</si>
  <si>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</si>
  <si>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</si>
  <si>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</si>
  <si>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</si>
  <si>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</si>
  <si>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</si>
  <si>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</si>
  <si>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</si>
  <si>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</si>
  <si>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</si>
  <si>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</si>
  <si>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</si>
  <si>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</si>
  <si>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</si>
  <si>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</si>
  <si>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</si>
  <si>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</si>
  <si>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</si>
  <si>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</si>
  <si>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</si>
  <si>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</si>
  <si>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</si>
  <si>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</si>
  <si>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</si>
  <si>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</si>
  <si>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</si>
  <si>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</si>
  <si>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</si>
  <si>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</si>
  <si>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</si>
  <si>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</si>
  <si>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</si>
  <si>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</si>
  <si>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</si>
  <si>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</si>
  <si>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</si>
  <si>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</si>
  <si>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</si>
  <si>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</si>
  <si>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</si>
  <si>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</si>
  <si>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</si>
  <si>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</si>
  <si>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</si>
  <si>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</si>
  <si>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</si>
  <si>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</si>
  <si>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</si>
  <si>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</si>
  <si>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</si>
  <si>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</si>
  <si>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</si>
  <si>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</si>
  <si>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</si>
  <si>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</si>
  <si>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</si>
  <si>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</si>
  <si>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</si>
  <si>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</si>
  <si>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</si>
  <si>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</si>
  <si>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</si>
  <si>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</si>
  <si>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</si>
  <si>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</si>
  <si>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</si>
  <si>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</si>
  <si>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</si>
  <si>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</si>
  <si>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</si>
  <si>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</si>
  <si>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</si>
  <si>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</si>
  <si>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</si>
  <si>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</si>
  <si>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</si>
  <si>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</si>
  <si>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</si>
  <si>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</si>
  <si>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</si>
  <si>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</si>
  <si>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</si>
  <si>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</si>
  <si>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</si>
  <si>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</si>
  <si>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</si>
  <si>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</si>
  <si>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</si>
  <si>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</si>
  <si>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</si>
  <si>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</si>
  <si>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</si>
  <si>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</si>
  <si>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</si>
  <si>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</si>
  <si>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</si>
  <si>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</si>
  <si>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</si>
  <si>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</si>
  <si>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</si>
  <si>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</si>
  <si>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</si>
  <si>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</si>
  <si>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</si>
  <si>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</si>
  <si>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</si>
  <si>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</si>
  <si>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</si>
  <si>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</si>
  <si>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</si>
  <si>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</si>
  <si>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</si>
  <si>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</si>
  <si>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</si>
  <si>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</si>
  <si>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</si>
  <si>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</si>
  <si>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</si>
  <si>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</si>
  <si>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</si>
  <si>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</si>
  <si>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</si>
  <si>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</si>
  <si>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</si>
  <si>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</si>
  <si>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</si>
  <si>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</si>
  <si>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</si>
  <si>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</si>
  <si>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</si>
  <si>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</si>
  <si>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</si>
  <si>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</si>
  <si>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</si>
  <si>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</si>
  <si>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</si>
  <si>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</si>
  <si>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</si>
  <si>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</si>
  <si>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</si>
  <si>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</si>
  <si>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</si>
  <si>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</si>
  <si>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</si>
  <si>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</si>
  <si>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</si>
  <si>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</si>
  <si>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</si>
  <si>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</si>
  <si>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</si>
  <si>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</si>
  <si>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</si>
  <si>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</si>
  <si>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</si>
  <si>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</si>
  <si>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</si>
  <si>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</si>
  <si>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</si>
  <si>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</si>
  <si>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</si>
  <si>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</si>
  <si>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</si>
  <si>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</si>
  <si>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</si>
  <si>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</si>
  <si>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</si>
  <si>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</si>
  <si>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</si>
  <si>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</si>
  <si>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</si>
  <si>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</si>
  <si>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</si>
  <si>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</si>
  <si>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</si>
  <si>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</si>
  <si>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</si>
  <si>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</si>
  <si>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</si>
  <si>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</si>
  <si>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</si>
  <si>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</si>
  <si>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</si>
  <si>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</si>
  <si>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</si>
  <si>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</si>
  <si>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</si>
  <si>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</si>
  <si>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</si>
  <si>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</si>
  <si>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</si>
  <si>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</si>
  <si>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</si>
  <si>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</si>
  <si>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</si>
  <si>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</si>
  <si>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</si>
  <si>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</si>
  <si>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</si>
  <si>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</si>
  <si>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</si>
  <si>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</si>
  <si>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</si>
  <si>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</si>
  <si>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</si>
  <si>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</si>
  <si>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</si>
  <si>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</si>
  <si>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</si>
  <si>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</si>
  <si>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</si>
  <si>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</si>
  <si>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</si>
  <si>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</si>
  <si>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</si>
  <si>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</si>
  <si>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</si>
  <si>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</si>
  <si>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</si>
  <si>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</si>
  <si>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</si>
  <si>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</si>
  <si>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</si>
  <si>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</si>
  <si>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</si>
  <si>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</si>
  <si>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</si>
  <si>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</si>
  <si>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</si>
  <si>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</si>
  <si>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</si>
  <si>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</si>
  <si>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</si>
  <si>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</si>
  <si>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</si>
  <si>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</si>
  <si>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</si>
  <si>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</si>
  <si>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</si>
  <si>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</si>
  <si>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</si>
  <si>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</si>
  <si>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</si>
  <si>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</si>
  <si>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</si>
  <si>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</si>
  <si>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</si>
  <si>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</si>
  <si>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</si>
  <si>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</si>
  <si>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</si>
  <si>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</si>
  <si>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</si>
  <si>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</si>
  <si>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</si>
  <si>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</si>
  <si>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</si>
  <si>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</si>
  <si>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</si>
  <si>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</si>
  <si>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</si>
  <si>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</si>
  <si>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</si>
  <si>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</si>
  <si>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</si>
  <si>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</si>
  <si>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</si>
  <si>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</si>
  <si>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</si>
  <si>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</si>
  <si>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</si>
  <si>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</si>
  <si>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</si>
  <si>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</si>
  <si>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</si>
  <si>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</si>
  <si>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</si>
  <si>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</si>
  <si>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</si>
  <si>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</si>
  <si>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</si>
  <si>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</si>
  <si>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</si>
  <si>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</si>
  <si>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</si>
  <si>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</si>
  <si>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</si>
  <si>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</si>
  <si>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</si>
  <si>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</si>
  <si>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</si>
  <si>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</si>
  <si>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</si>
  <si>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</si>
  <si>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</si>
  <si>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</si>
  <si>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</si>
  <si>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</si>
  <si>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</si>
  <si>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</si>
  <si>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</si>
  <si>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</si>
  <si>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</si>
  <si>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</si>
  <si>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</si>
  <si>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</si>
  <si>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</si>
  <si>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</si>
  <si>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</si>
  <si>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</si>
  <si>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</si>
  <si>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</si>
  <si>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</si>
  <si>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</si>
  <si>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</si>
  <si>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</si>
  <si>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</si>
  <si>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</si>
  <si>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</si>
  <si>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</si>
  <si>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</si>
  <si>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</si>
  <si>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</si>
  <si>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</si>
  <si>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</si>
  <si>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</si>
  <si>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</si>
  <si>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</si>
  <si>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</si>
  <si>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</si>
  <si>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</si>
  <si>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</si>
  <si>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</si>
  <si>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</si>
  <si>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</si>
  <si>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</si>
  <si>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</si>
  <si>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</si>
  <si>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</si>
  <si>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</si>
  <si>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</si>
  <si>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</si>
  <si>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</si>
  <si>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</si>
  <si>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</si>
  <si>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</si>
  <si>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</si>
  <si>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</si>
  <si>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</si>
  <si>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</si>
  <si>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</si>
  <si>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</si>
  <si>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</si>
  <si>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</si>
  <si>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</si>
  <si>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</si>
  <si>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</si>
  <si>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</si>
  <si>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</si>
  <si>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</si>
  <si>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</si>
  <si>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</si>
  <si>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</si>
  <si>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</si>
  <si>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</si>
  <si>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</si>
  <si>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</si>
  <si>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</si>
  <si>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</si>
  <si>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</si>
  <si>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</si>
  <si>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</si>
  <si>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</si>
  <si>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</si>
  <si>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</si>
  <si>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</si>
  <si>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</si>
  <si>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</si>
  <si>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</si>
  <si>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</si>
  <si>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</si>
  <si>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</si>
  <si>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</si>
  <si>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</si>
  <si>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</si>
  <si>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</si>
  <si>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</si>
  <si>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</si>
  <si>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</si>
  <si>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</si>
  <si>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</si>
  <si>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</si>
  <si>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</si>
  <si>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</si>
  <si>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</si>
  <si>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</si>
  <si>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</si>
  <si>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</si>
  <si>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</si>
  <si>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</si>
  <si>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</si>
  <si>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</si>
  <si>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</si>
  <si>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</si>
  <si>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</si>
  <si>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</si>
  <si>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</si>
  <si>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</si>
  <si>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</si>
  <si>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</si>
  <si>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</si>
  <si>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</si>
  <si>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</si>
  <si>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</si>
  <si>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</si>
  <si>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</si>
  <si>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</si>
  <si>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</si>
  <si>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</si>
  <si>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</si>
  <si>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</si>
  <si>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</si>
  <si>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</si>
  <si>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</si>
  <si>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</si>
  <si>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</si>
  <si>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</si>
  <si>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</si>
  <si>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</si>
  <si>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</si>
  <si>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</si>
  <si>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</si>
  <si>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</si>
  <si>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</si>
  <si>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</si>
  <si>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</si>
  <si>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</si>
  <si>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</si>
  <si>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</si>
  <si>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</si>
  <si>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</si>
  <si>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</si>
  <si>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</si>
  <si>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</si>
  <si>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</si>
  <si>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</si>
  <si>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</si>
  <si>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</si>
  <si>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</si>
  <si>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</si>
  <si>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</si>
  <si>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</si>
  <si>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</si>
  <si>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</si>
  <si>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</si>
  <si>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</si>
  <si>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</si>
  <si>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</si>
  <si>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</si>
  <si>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</si>
  <si>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</si>
  <si>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</si>
  <si>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</si>
  <si>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</si>
  <si>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</si>
  <si>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</si>
  <si>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</si>
  <si>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</si>
  <si>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</si>
  <si>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</si>
  <si>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</si>
  <si>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</si>
  <si>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</si>
  <si>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</si>
  <si>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</si>
  <si>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</si>
  <si>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</si>
  <si>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</si>
  <si>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</si>
  <si>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</si>
  <si>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</si>
  <si>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</si>
  <si>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</si>
  <si>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</si>
  <si>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</si>
  <si>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</si>
  <si>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</si>
  <si>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</si>
  <si>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</si>
  <si>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</si>
  <si>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</si>
  <si>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</si>
  <si>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</si>
  <si>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</si>
  <si>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</si>
  <si>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</si>
  <si>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</si>
  <si>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</si>
  <si>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</si>
  <si>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</si>
  <si>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</si>
  <si>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</si>
  <si>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</si>
  <si>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</si>
  <si>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</si>
  <si>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</si>
  <si>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</si>
  <si>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</si>
  <si>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</si>
  <si>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</si>
  <si>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</si>
  <si>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</si>
  <si>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</si>
  <si>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</si>
  <si>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</si>
  <si>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</si>
  <si>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</si>
  <si>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</si>
  <si>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</si>
  <si>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</si>
  <si>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</si>
  <si>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</si>
  <si>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</si>
  <si>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</si>
  <si>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</si>
  <si>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</si>
  <si>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</si>
  <si>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</si>
  <si>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</si>
  <si>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</si>
  <si>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</si>
  <si>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</si>
  <si>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</si>
  <si>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</si>
  <si>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</si>
  <si>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</si>
  <si>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</si>
  <si>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</si>
  <si>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</si>
  <si>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</si>
  <si>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</si>
  <si>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</si>
  <si>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</si>
  <si>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</si>
  <si>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</si>
  <si>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</si>
  <si>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</si>
  <si>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</si>
  <si>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</si>
  <si>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</si>
  <si>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</si>
  <si>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</si>
  <si>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</si>
  <si>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</si>
  <si>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</si>
  <si>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</si>
  <si>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</si>
  <si>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</si>
  <si>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</si>
  <si>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</si>
  <si>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</si>
  <si>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</si>
  <si>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</si>
  <si>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</si>
  <si>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</si>
  <si>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</si>
  <si>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</si>
  <si>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</si>
  <si>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</si>
  <si>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</si>
  <si>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</si>
  <si>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</si>
  <si>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</si>
  <si>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</si>
  <si>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</si>
  <si>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</si>
  <si>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</si>
  <si>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</si>
  <si>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</si>
  <si>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</si>
  <si>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</si>
  <si>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</si>
  <si>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</si>
  <si>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</si>
  <si>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</si>
  <si>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</si>
  <si>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</si>
  <si>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</si>
  <si>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</si>
  <si>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</si>
  <si>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</si>
  <si>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</si>
  <si>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</si>
  <si>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</si>
  <si>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</si>
  <si>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</si>
  <si>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</si>
  <si>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</si>
  <si>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</si>
  <si>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</si>
  <si>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</si>
  <si>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</si>
  <si>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</si>
  <si>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</si>
  <si>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</si>
  <si>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</si>
  <si>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</si>
  <si>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</si>
  <si>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</si>
  <si>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</si>
  <si>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</si>
  <si>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</si>
  <si>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</si>
  <si>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</si>
  <si>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</si>
  <si>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</si>
  <si>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</si>
  <si>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</si>
  <si>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</si>
  <si>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</si>
  <si>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</si>
  <si>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</si>
  <si>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</si>
  <si>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</si>
  <si>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</si>
  <si>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</si>
  <si>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</si>
  <si>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</si>
  <si>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</si>
  <si>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</si>
  <si>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</si>
  <si>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</si>
  <si>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</si>
  <si>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</si>
  <si>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</si>
  <si>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</si>
  <si>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</si>
  <si>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</si>
  <si>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</si>
  <si>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</si>
  <si>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</si>
  <si>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</si>
  <si>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</si>
  <si>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</si>
  <si>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</si>
  <si>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</si>
  <si>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</si>
  <si>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</si>
  <si>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</si>
  <si>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</si>
  <si>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</si>
  <si>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</si>
  <si>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</si>
  <si>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</si>
  <si>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</si>
  <si>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</si>
  <si>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</si>
  <si>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</si>
  <si>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</si>
  <si>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</si>
  <si>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</si>
  <si>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</si>
  <si>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</si>
  <si>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</si>
  <si>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</si>
  <si>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</si>
  <si>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</si>
  <si>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</si>
  <si>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</si>
  <si>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</si>
  <si>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</si>
  <si>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</si>
  <si>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</si>
  <si>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</si>
  <si>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</si>
  <si>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</si>
  <si>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</si>
  <si>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</si>
  <si>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</si>
  <si>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</si>
  <si>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</si>
  <si>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</si>
  <si>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</si>
  <si>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</si>
  <si>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</si>
  <si>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</si>
  <si>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</si>
  <si>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</si>
  <si>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</si>
  <si>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</si>
  <si>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</si>
  <si>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</si>
  <si>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</si>
  <si>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</si>
  <si>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</si>
  <si>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</si>
  <si>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</si>
  <si>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</si>
  <si>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</si>
  <si>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</si>
  <si>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</si>
  <si>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</si>
  <si>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</si>
  <si>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</si>
  <si>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</si>
  <si>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</si>
  <si>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</si>
  <si>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</si>
  <si>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</si>
  <si>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</si>
  <si>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</si>
  <si>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</si>
  <si>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</si>
  <si>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</si>
  <si>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</si>
  <si>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</si>
  <si>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</si>
  <si>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</si>
  <si>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</si>
  <si>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</si>
  <si>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</si>
  <si>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</si>
  <si>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</si>
  <si>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</si>
  <si>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</si>
  <si>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</si>
  <si>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</si>
  <si>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</si>
  <si>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</si>
  <si>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</si>
  <si>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</si>
  <si>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</si>
  <si>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</si>
  <si>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</si>
  <si>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</si>
  <si>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</si>
  <si>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</si>
  <si>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</si>
  <si>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</si>
  <si>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</si>
  <si>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</si>
  <si>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</si>
  <si>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</si>
  <si>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</si>
  <si>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</si>
  <si>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</si>
  <si>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</si>
  <si>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</si>
  <si>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</si>
  <si>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</si>
  <si>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</si>
  <si>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</si>
  <si>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</si>
  <si>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</si>
  <si>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</si>
  <si>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</si>
  <si>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</si>
  <si>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</si>
  <si>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</si>
  <si>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</si>
  <si>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</si>
  <si>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</si>
  <si>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</si>
  <si>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</si>
  <si>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</si>
  <si>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</si>
  <si>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</si>
  <si>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</si>
  <si>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</si>
  <si>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</si>
  <si>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</si>
  <si>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</si>
  <si>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</si>
  <si>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</si>
  <si>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</si>
  <si>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</si>
  <si>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</si>
  <si>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</si>
  <si>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</si>
  <si>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</si>
  <si>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</si>
  <si>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</si>
  <si>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</si>
  <si>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</si>
  <si>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</si>
  <si>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</si>
  <si>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</si>
  <si>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</si>
  <si>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</si>
  <si>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</si>
  <si>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</si>
  <si>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</si>
  <si>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</si>
  <si>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</si>
  <si>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</si>
  <si>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</si>
  <si>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</si>
  <si>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</si>
  <si>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</si>
  <si>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</si>
  <si>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</si>
  <si>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</si>
  <si>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</si>
  <si>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</si>
  <si>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</si>
  <si>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</si>
  <si>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</si>
  <si>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</si>
  <si>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</si>
  <si>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</si>
  <si>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</si>
  <si>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</si>
  <si>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</si>
  <si>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</si>
  <si>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</si>
  <si>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</si>
  <si>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</si>
  <si>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</si>
  <si>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</si>
  <si>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</si>
  <si>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</si>
  <si>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</si>
  <si>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</si>
  <si>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</si>
  <si>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</si>
  <si>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</si>
  <si>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</si>
  <si>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</si>
  <si>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</si>
  <si>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</si>
  <si>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</si>
  <si>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</si>
  <si>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</si>
  <si>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</si>
  <si>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</si>
  <si>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</si>
  <si>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</si>
  <si>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</si>
  <si>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</si>
  <si>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</si>
  <si>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</si>
  <si>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</si>
  <si>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</si>
  <si>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</si>
  <si>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</si>
  <si>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</si>
  <si>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</si>
  <si>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</si>
  <si>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</si>
  <si>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</si>
  <si>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</si>
  <si>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</si>
  <si>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</si>
  <si>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</si>
  <si>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</si>
  <si>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</si>
  <si>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</si>
  <si>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</si>
  <si>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</si>
  <si>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</si>
  <si>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</si>
  <si>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</si>
  <si>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</si>
  <si>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</si>
  <si>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</si>
  <si>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</si>
  <si>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</si>
  <si>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</si>
  <si>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</si>
  <si>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</si>
  <si>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</si>
  <si>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</si>
  <si>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</si>
  <si>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</si>
  <si>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</si>
  <si>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</si>
  <si>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</si>
  <si>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</si>
  <si>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</si>
  <si>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</si>
  <si>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</si>
  <si>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</si>
  <si>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</si>
  <si>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</si>
  <si>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</si>
  <si>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</si>
  <si>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</si>
  <si>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</si>
  <si>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</si>
  <si>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</si>
  <si>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</si>
  <si>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</si>
  <si>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</si>
  <si>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</si>
  <si>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</si>
  <si>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</si>
  <si>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</si>
  <si>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</si>
  <si>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</si>
  <si>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</si>
  <si>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</si>
  <si>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</si>
  <si>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</si>
  <si>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</si>
  <si>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</si>
  <si>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</si>
  <si>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</si>
  <si>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</si>
  <si>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</si>
  <si>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</si>
  <si>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</si>
  <si>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</si>
  <si>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</si>
  <si>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</si>
  <si>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</si>
  <si>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</si>
  <si>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</si>
  <si>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</si>
  <si>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</si>
  <si>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</si>
  <si>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</si>
  <si>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</si>
  <si>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</si>
  <si>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</si>
  <si>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</si>
  <si>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</si>
  <si>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</si>
  <si>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</si>
  <si>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</si>
  <si>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</si>
  <si>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</si>
  <si>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</si>
  <si>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</si>
  <si>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</si>
  <si>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</si>
  <si>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</si>
  <si>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</si>
  <si>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</si>
  <si>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</si>
  <si>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</si>
  <si>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</si>
  <si>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</si>
  <si>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</si>
  <si>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</si>
  <si>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</si>
  <si>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</si>
  <si>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</si>
  <si>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</si>
  <si>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</si>
  <si>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</si>
  <si>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</si>
  <si>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</si>
  <si>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</si>
  <si>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</si>
  <si>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</si>
  <si>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</si>
  <si>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</si>
  <si>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</si>
  <si>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</si>
  <si>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</si>
  <si>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</si>
  <si>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</si>
  <si>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</si>
  <si>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</si>
  <si>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</si>
  <si>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</si>
  <si>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</si>
  <si>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</si>
  <si>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</si>
  <si>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</si>
  <si>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</si>
  <si>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</si>
  <si>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</si>
  <si>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</si>
  <si>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</si>
  <si>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</si>
  <si>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</si>
  <si>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</si>
  <si>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</si>
  <si>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</si>
  <si>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</si>
  <si>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</si>
  <si>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</si>
  <si>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</si>
  <si>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</si>
  <si>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</si>
  <si>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</si>
  <si>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</si>
  <si>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</si>
  <si>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</si>
  <si>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</si>
  <si>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</si>
  <si>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</si>
  <si>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</si>
  <si>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</si>
  <si>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</si>
  <si>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</si>
  <si>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</si>
  <si>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</si>
  <si>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</si>
  <si>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</si>
  <si>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</si>
  <si>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</si>
  <si>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</si>
  <si>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</si>
  <si>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</si>
  <si>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</si>
  <si>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</si>
  <si>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</si>
  <si>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</si>
  <si>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</si>
  <si>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</si>
  <si>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</si>
  <si>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</si>
  <si>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</si>
  <si>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</si>
  <si>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</si>
  <si>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</si>
  <si>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</si>
  <si>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</si>
  <si>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</si>
  <si>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</si>
  <si>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</si>
  <si>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</si>
  <si>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</si>
  <si>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</si>
  <si>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</si>
  <si>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</si>
  <si>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</si>
  <si>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</si>
  <si>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</si>
  <si>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</si>
  <si>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</si>
  <si>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</si>
  <si>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</si>
  <si>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</si>
  <si>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</si>
  <si>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</si>
  <si>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</si>
  <si>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</si>
  <si>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</si>
  <si>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</si>
  <si>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</si>
  <si>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</si>
  <si>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</si>
  <si>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</si>
  <si>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</si>
  <si>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</si>
  <si>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</si>
  <si>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</si>
  <si>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</si>
  <si>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</si>
  <si>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</si>
  <si>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</si>
  <si>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</si>
  <si>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</si>
  <si>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</si>
  <si>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</si>
  <si>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</si>
  <si>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</si>
  <si>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</si>
  <si>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</si>
  <si>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</si>
  <si>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</si>
  <si>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</si>
  <si>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</si>
  <si>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</si>
  <si>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</si>
  <si>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</si>
  <si>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</si>
  <si>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</si>
  <si>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</si>
  <si>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</si>
  <si>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</si>
  <si>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</si>
  <si>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</si>
  <si>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</si>
  <si>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</si>
  <si>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</si>
  <si>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</si>
  <si>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</si>
  <si>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</si>
  <si>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</si>
  <si>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</si>
  <si>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</si>
  <si>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</si>
  <si>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</si>
  <si>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</si>
  <si>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</si>
  <si>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</si>
  <si>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</si>
  <si>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</si>
  <si>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</si>
  <si>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</si>
  <si>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</si>
  <si>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</si>
  <si>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</si>
  <si>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</si>
  <si>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</si>
  <si>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</si>
  <si>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</si>
  <si>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</si>
  <si>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</si>
  <si>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</si>
  <si>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</si>
  <si>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</si>
  <si>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</si>
  <si>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</si>
  <si>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</si>
  <si>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</si>
  <si>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</si>
  <si>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</si>
  <si>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</si>
  <si>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</si>
  <si>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</si>
  <si>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</si>
  <si>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</si>
  <si>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</si>
  <si>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</si>
  <si>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</si>
  <si>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</si>
  <si>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</si>
  <si>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</si>
  <si>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</si>
  <si>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</si>
  <si>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</si>
  <si>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</si>
  <si>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</si>
  <si>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</si>
  <si>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</si>
  <si>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</si>
  <si>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</si>
  <si>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</si>
  <si>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</si>
  <si>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</si>
  <si>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</si>
  <si>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</si>
  <si>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</si>
  <si>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</si>
  <si>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</si>
  <si>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</si>
  <si>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</si>
  <si>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</si>
  <si>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</si>
  <si>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</si>
  <si>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</si>
  <si>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</si>
  <si>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</si>
  <si>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</si>
  <si>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</si>
  <si>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</si>
  <si>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</si>
  <si>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</si>
  <si>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</si>
  <si>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</si>
  <si>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</si>
  <si>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</si>
  <si>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</si>
  <si>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</si>
  <si>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</si>
  <si>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</si>
  <si>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</si>
  <si>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</si>
  <si>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</si>
  <si>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</si>
  <si>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</si>
  <si>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</si>
  <si>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</si>
  <si>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</si>
  <si>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</si>
  <si>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</si>
  <si>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</si>
  <si>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</si>
  <si>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</si>
  <si>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</si>
  <si>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</si>
  <si>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</si>
  <si>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</si>
  <si>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</si>
  <si>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</si>
  <si>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</si>
  <si>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</si>
  <si>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</si>
  <si>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</si>
  <si>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</si>
  <si>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</si>
  <si>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</si>
  <si>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</si>
  <si>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</si>
  <si>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</si>
  <si>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</si>
  <si>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</si>
  <si>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</si>
  <si>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</si>
  <si>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</si>
  <si>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</si>
  <si>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</si>
  <si>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</si>
  <si>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</si>
  <si>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</si>
  <si>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</si>
  <si>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</si>
  <si>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</si>
  <si>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</si>
  <si>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</si>
  <si>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</si>
  <si>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</si>
  <si>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</si>
  <si>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</si>
  <si>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</si>
  <si>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</si>
  <si>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</si>
  <si>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</si>
  <si>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</si>
  <si>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</si>
  <si>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</si>
  <si>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</si>
  <si>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</si>
  <si>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</si>
  <si>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</si>
  <si>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</si>
  <si>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</si>
  <si>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</si>
  <si>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</si>
  <si>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</si>
  <si>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</si>
  <si>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</si>
  <si>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</si>
  <si>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</si>
  <si>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</si>
  <si>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</si>
  <si>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</si>
  <si>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</si>
  <si>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</si>
  <si>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</si>
  <si>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</si>
  <si>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</si>
  <si>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</si>
  <si>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</si>
  <si>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</si>
  <si>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</si>
  <si>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</si>
  <si>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</si>
  <si>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</si>
  <si>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</si>
  <si>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</si>
  <si>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</si>
  <si>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</si>
  <si>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</si>
  <si>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</si>
  <si>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</si>
  <si>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</si>
  <si>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</si>
  <si>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</si>
  <si>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</si>
  <si>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</si>
  <si>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</si>
  <si>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</si>
  <si>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</si>
  <si>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</si>
  <si>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</si>
  <si>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</si>
  <si>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</si>
  <si>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</si>
  <si>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</si>
  <si>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</si>
  <si>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</si>
  <si>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</si>
  <si>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</si>
  <si>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</si>
  <si>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</si>
  <si>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</si>
  <si>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</si>
  <si>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</si>
  <si>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</si>
  <si>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</si>
  <si>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</si>
  <si>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</si>
  <si>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</si>
  <si>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</si>
  <si>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</si>
  <si>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</si>
  <si>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</si>
  <si>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</si>
  <si>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</si>
  <si>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</si>
  <si>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</si>
  <si>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</si>
  <si>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</si>
  <si>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</si>
  <si>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</si>
  <si>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</si>
  <si>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</si>
  <si>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</si>
  <si>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</si>
  <si>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</si>
  <si>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</si>
  <si>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</si>
  <si>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</si>
  <si>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</si>
  <si>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</si>
  <si>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</si>
  <si>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</si>
  <si>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</si>
  <si>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</si>
  <si>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</si>
  <si>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</si>
  <si>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</si>
  <si>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</si>
  <si>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</si>
  <si>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</si>
  <si>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</si>
  <si>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</si>
  <si>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</si>
  <si>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</si>
  <si>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</si>
  <si>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</si>
  <si>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</si>
  <si>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</si>
  <si>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</si>
  <si>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</si>
  <si>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</si>
  <si>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</si>
  <si>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</si>
  <si>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</si>
  <si>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</si>
  <si>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</si>
  <si>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</si>
  <si>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</si>
  <si>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</si>
  <si>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</si>
  <si>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</si>
  <si>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</si>
  <si>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</si>
  <si>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</si>
  <si>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</si>
  <si>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</si>
  <si>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</si>
  <si>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</si>
  <si>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</si>
  <si>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</si>
  <si>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</si>
  <si>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</si>
  <si>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</si>
  <si>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</si>
  <si>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</si>
  <si>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</si>
  <si>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</si>
  <si>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</si>
  <si>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</si>
  <si>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</si>
  <si>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</si>
  <si>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</si>
  <si>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</si>
  <si>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</si>
  <si>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</si>
  <si>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</si>
  <si>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</si>
  <si>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</si>
  <si>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</si>
  <si>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</si>
  <si>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</si>
  <si>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</si>
  <si>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</si>
  <si>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</si>
  <si>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</si>
  <si>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</si>
  <si>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</si>
  <si>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</si>
  <si>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</si>
  <si>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</si>
  <si>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</si>
  <si>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</si>
  <si>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</si>
  <si>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</si>
  <si>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</si>
  <si>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</si>
  <si>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</si>
  <si>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</si>
  <si>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</si>
  <si>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</si>
  <si>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</si>
  <si>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</si>
  <si>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</si>
  <si>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</si>
  <si>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</si>
  <si>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</si>
  <si>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</si>
  <si>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</si>
  <si>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</si>
  <si>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</si>
  <si>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</si>
  <si>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</si>
  <si>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</si>
  <si>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</si>
  <si>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</si>
  <si>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</si>
  <si>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</si>
  <si>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</si>
  <si>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</si>
  <si>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</si>
  <si>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</si>
  <si>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</si>
  <si>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</si>
  <si>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</si>
  <si>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</si>
  <si>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</si>
  <si>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</si>
  <si>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</si>
  <si>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</si>
  <si>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</si>
  <si>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</si>
  <si>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</si>
  <si>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</si>
  <si>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</si>
  <si>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</si>
  <si>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</si>
  <si>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</si>
  <si>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</si>
  <si>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</si>
  <si>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</si>
  <si>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</si>
  <si>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</si>
  <si>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</si>
  <si>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</si>
  <si>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</si>
  <si>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</si>
  <si>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</si>
  <si>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</si>
  <si>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</si>
  <si>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</si>
  <si>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</si>
  <si>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</si>
  <si>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</si>
  <si>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</si>
  <si>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</si>
  <si>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</si>
  <si>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</si>
  <si>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</si>
  <si>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</si>
  <si>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</si>
  <si>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</si>
  <si>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</si>
  <si>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</si>
  <si>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</si>
  <si>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</si>
  <si>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</si>
  <si>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</si>
  <si>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</si>
  <si>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</si>
  <si>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</si>
  <si>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</si>
  <si>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</si>
  <si>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</si>
  <si>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</si>
  <si>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</si>
  <si>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</si>
  <si>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</si>
  <si>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</si>
  <si>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</si>
  <si>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</si>
  <si>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</si>
  <si>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</si>
  <si>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</si>
  <si>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</si>
  <si>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</si>
  <si>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</si>
  <si>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</si>
  <si>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</si>
  <si>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</si>
  <si>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</si>
  <si>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</si>
  <si>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</si>
  <si>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</si>
  <si>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</si>
  <si>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</si>
  <si>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</si>
  <si>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</si>
  <si>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</si>
  <si>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</si>
  <si>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</si>
  <si>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</si>
  <si>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</si>
  <si>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</si>
  <si>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</si>
  <si>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</si>
  <si>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</si>
  <si>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</si>
  <si>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</si>
  <si>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</si>
  <si>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</si>
  <si>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</si>
  <si>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</si>
  <si>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</si>
  <si>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</si>
  <si>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</si>
  <si>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</si>
  <si>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</si>
  <si>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</si>
  <si>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</si>
  <si>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</si>
  <si>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</si>
  <si>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</si>
  <si>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</si>
  <si>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</si>
  <si>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</si>
  <si>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</si>
  <si>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</si>
  <si>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</si>
  <si>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</si>
  <si>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</si>
  <si>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</si>
  <si>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</si>
  <si>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</si>
  <si>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</si>
  <si>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</si>
  <si>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</si>
  <si>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</si>
  <si>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</si>
  <si>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</si>
  <si>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</si>
  <si>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</si>
  <si>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</si>
  <si>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</si>
  <si>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</si>
  <si>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</si>
  <si>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</si>
  <si>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</si>
  <si>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</si>
  <si>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</si>
  <si>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</si>
  <si>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</si>
  <si>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</si>
  <si>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</si>
  <si>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</si>
  <si>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</si>
  <si>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</si>
  <si>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</si>
  <si>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</si>
  <si>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</si>
  <si>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</si>
  <si>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</si>
  <si>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</si>
  <si>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</si>
  <si>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</si>
  <si>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</si>
  <si>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</si>
  <si>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</si>
  <si>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</si>
  <si>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</si>
  <si>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</si>
  <si>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</si>
  <si>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</si>
  <si>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</si>
  <si>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</si>
  <si>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</si>
  <si>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</si>
  <si>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</si>
  <si>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</si>
  <si>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</si>
  <si>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</si>
  <si>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</si>
  <si>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</si>
  <si>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</si>
  <si>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</si>
  <si>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</si>
  <si>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</si>
  <si>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</si>
  <si>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</si>
  <si>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</si>
  <si>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</si>
  <si>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</si>
  <si>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</si>
  <si>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</si>
  <si>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</si>
  <si>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</si>
  <si>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</si>
  <si>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</si>
  <si>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</si>
  <si>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</si>
  <si>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</si>
  <si>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</si>
  <si>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</si>
  <si>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</si>
  <si>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</si>
  <si>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</si>
  <si>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</si>
  <si>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</si>
  <si>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</si>
  <si>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</si>
  <si>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</si>
  <si>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</si>
  <si>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</si>
  <si>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</si>
  <si>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</si>
  <si>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</si>
  <si>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</si>
  <si>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</si>
  <si>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</si>
  <si>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</si>
  <si>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</si>
  <si>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</si>
  <si>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</si>
  <si>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</si>
  <si>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</si>
  <si>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</si>
  <si>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</si>
  <si>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</si>
  <si>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</si>
  <si>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</si>
  <si>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</si>
  <si>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</si>
  <si>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</si>
  <si>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</si>
  <si>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</si>
  <si>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</si>
  <si>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</si>
  <si>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</si>
  <si>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</si>
  <si>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</si>
  <si>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</si>
  <si>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</si>
  <si>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</si>
  <si>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</si>
  <si>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</si>
  <si>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</si>
  <si>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</si>
  <si>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</si>
  <si>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</si>
  <si>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</si>
  <si>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</si>
  <si>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</si>
  <si>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</si>
  <si>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</si>
  <si>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</si>
  <si>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</si>
  <si>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</si>
  <si>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</si>
  <si>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</si>
  <si>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</si>
  <si>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</si>
  <si>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</si>
  <si>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</si>
  <si>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</si>
  <si>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</si>
  <si>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</si>
  <si>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</si>
  <si>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</si>
  <si>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</si>
  <si>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</si>
  <si>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</si>
  <si>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</si>
  <si>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</si>
  <si>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</si>
  <si>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</si>
  <si>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</si>
  <si>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</si>
  <si>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</si>
  <si>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</si>
  <si>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</si>
  <si>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</si>
  <si>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</si>
  <si>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</si>
  <si>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</si>
  <si>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</si>
  <si>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</si>
  <si>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</si>
  <si>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</si>
  <si>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</si>
  <si>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</si>
  <si>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</si>
  <si>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</si>
  <si>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</si>
  <si>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</si>
  <si>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</si>
  <si>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</si>
  <si>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</si>
  <si>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</si>
  <si>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</si>
  <si>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</si>
  <si>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</si>
  <si>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</si>
  <si>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</si>
  <si>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</si>
  <si>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</si>
  <si>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</si>
  <si>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</si>
  <si>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</si>
  <si>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</si>
  <si>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</si>
  <si>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</si>
  <si>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</si>
  <si>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</si>
  <si>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</si>
  <si>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</si>
  <si>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</si>
  <si>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</si>
  <si>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</si>
  <si>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</si>
  <si>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</si>
  <si>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</si>
  <si>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</si>
  <si>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</si>
  <si>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</si>
  <si>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</si>
  <si>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</si>
  <si>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</si>
  <si>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</si>
  <si>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</si>
  <si>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</si>
  <si>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</si>
  <si>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</si>
  <si>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</si>
  <si>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</si>
  <si>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</si>
  <si>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</si>
  <si>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</si>
  <si>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</si>
  <si>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</si>
  <si>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</si>
  <si>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</si>
  <si>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</si>
  <si>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</si>
  <si>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</si>
  <si>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</si>
  <si>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</si>
  <si>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</si>
  <si>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</si>
  <si>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</si>
  <si>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</si>
  <si>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</si>
  <si>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</si>
  <si>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</si>
  <si>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</si>
  <si>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</si>
  <si>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</si>
  <si>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</si>
  <si>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</si>
  <si>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</si>
  <si>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</si>
  <si>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</si>
  <si>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</si>
  <si>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</si>
  <si>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</si>
  <si>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</si>
  <si>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</si>
  <si>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</si>
  <si>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</si>
  <si>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</si>
  <si>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</si>
  <si>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</si>
  <si>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</si>
  <si>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</si>
  <si>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</si>
  <si>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</si>
  <si>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</si>
  <si>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</si>
  <si>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</si>
  <si>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</si>
  <si>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</si>
  <si>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</si>
  <si>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</si>
  <si>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</si>
  <si>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</si>
  <si>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</si>
  <si>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</si>
  <si>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</si>
  <si>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</si>
  <si>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</si>
  <si>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</si>
  <si>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</si>
  <si>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</si>
  <si>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</si>
  <si>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</si>
  <si>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</si>
  <si>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</si>
  <si>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</si>
  <si>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</si>
  <si>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</si>
  <si>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</si>
  <si>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</si>
  <si>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</si>
  <si>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</si>
  <si>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</si>
  <si>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</si>
  <si>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</si>
  <si>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</si>
  <si>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</si>
  <si>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</si>
  <si>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</si>
  <si>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</si>
  <si>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</si>
  <si>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</si>
  <si>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</si>
  <si>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</si>
  <si>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</si>
  <si>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</si>
  <si>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</si>
  <si>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</si>
  <si>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</si>
  <si>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</si>
  <si>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</si>
  <si>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</si>
  <si>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</si>
  <si>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</si>
  <si>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</si>
  <si>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</si>
  <si>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</si>
  <si>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</si>
  <si>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</si>
  <si>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</si>
  <si>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</si>
  <si>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</si>
  <si>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</si>
  <si>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</si>
  <si>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</si>
  <si>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</si>
  <si>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</si>
  <si>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</si>
  <si>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</si>
  <si>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</si>
  <si>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</si>
  <si>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</si>
  <si>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</si>
  <si>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</si>
  <si>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</si>
  <si>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</si>
  <si>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</si>
  <si>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</si>
  <si>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</si>
  <si>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</si>
  <si>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</si>
  <si>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</si>
  <si>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</si>
  <si>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</si>
  <si>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</si>
  <si>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</si>
  <si>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</si>
  <si>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</si>
  <si>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</si>
  <si>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</si>
  <si>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</si>
  <si>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</si>
  <si>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</si>
  <si>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</si>
  <si>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</si>
  <si>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</si>
  <si>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</si>
  <si>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</si>
  <si>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</si>
  <si>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</si>
  <si>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</si>
  <si>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</si>
  <si>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</si>
  <si>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</si>
  <si>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</si>
  <si>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</si>
  <si>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</si>
  <si>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</si>
  <si>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</si>
  <si>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</si>
  <si>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</si>
  <si>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</si>
  <si>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</si>
  <si>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</si>
  <si>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</si>
  <si>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</si>
  <si>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</si>
  <si>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</si>
  <si>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</si>
  <si>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</si>
  <si>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</si>
  <si>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</si>
  <si>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</si>
  <si>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</si>
  <si>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</si>
  <si>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</si>
  <si>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</si>
  <si>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</si>
  <si>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</si>
  <si>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</si>
  <si>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</si>
  <si>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</si>
  <si>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</si>
  <si>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</si>
  <si>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</si>
  <si>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</si>
  <si>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</si>
  <si>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</si>
  <si>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</si>
  <si>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</si>
  <si>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</si>
  <si>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</si>
  <si>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</si>
  <si>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</si>
  <si>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</si>
  <si>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</si>
  <si>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</si>
  <si>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</si>
  <si>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</si>
  <si>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</si>
  <si>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</si>
  <si>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</si>
  <si>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</si>
  <si>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</si>
  <si>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</si>
  <si>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</si>
  <si>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</si>
  <si>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</si>
  <si>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</si>
  <si>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</si>
  <si>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</si>
  <si>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</si>
  <si>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</si>
  <si>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</si>
  <si>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</si>
  <si>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</si>
  <si>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</si>
  <si>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</si>
  <si>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</si>
  <si>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</si>
  <si>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</si>
  <si>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</si>
  <si>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</si>
  <si>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</si>
  <si>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</si>
  <si>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</si>
  <si>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</si>
  <si>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</si>
  <si>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</si>
  <si>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</si>
  <si>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</si>
  <si>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</si>
  <si>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</si>
  <si>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</si>
  <si>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</si>
  <si>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</si>
  <si>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</si>
  <si>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</si>
  <si>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</si>
  <si>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</si>
  <si>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</si>
  <si>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</si>
  <si>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</si>
  <si>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</si>
  <si>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</si>
  <si>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</si>
  <si>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</si>
  <si>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</si>
  <si>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</si>
  <si>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</si>
  <si>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</si>
  <si>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</si>
  <si>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</si>
  <si>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</si>
  <si>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</si>
  <si>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</si>
  <si>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</si>
  <si>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</si>
  <si>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</si>
  <si>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</si>
  <si>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</si>
  <si>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</si>
  <si>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</si>
  <si>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</si>
  <si>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</si>
  <si>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</si>
  <si>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</si>
  <si>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</si>
  <si>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</si>
  <si>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</si>
  <si>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</si>
  <si>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</si>
  <si>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</si>
  <si>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</si>
  <si>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</si>
  <si>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</si>
  <si>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</si>
  <si>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</si>
  <si>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</si>
  <si>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</si>
  <si>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</si>
  <si>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</si>
  <si>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</si>
  <si>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</si>
  <si>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</si>
  <si>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</si>
  <si>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</si>
  <si>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</si>
  <si>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</si>
  <si>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</si>
  <si>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</si>
  <si>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</si>
  <si>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</si>
  <si>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</si>
  <si>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</si>
  <si>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</si>
  <si>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</si>
  <si>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</si>
  <si>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</si>
  <si>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</si>
  <si>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</si>
  <si>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</si>
  <si>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</si>
  <si>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</si>
  <si>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</si>
  <si>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</si>
  <si>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</si>
  <si>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</si>
  <si>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</si>
  <si>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</si>
  <si>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</si>
  <si>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</si>
  <si>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</si>
  <si>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</si>
  <si>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</si>
  <si>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</si>
  <si>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</si>
  <si>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</si>
  <si>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</si>
  <si>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</si>
  <si>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</si>
  <si>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</si>
  <si>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</si>
  <si>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</si>
  <si>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</si>
  <si>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</si>
  <si>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</si>
  <si>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</si>
  <si>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</si>
  <si>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</si>
  <si>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</si>
  <si>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</si>
  <si>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</si>
  <si>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</si>
  <si>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</si>
  <si>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</si>
  <si>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</si>
  <si>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</si>
  <si>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</si>
  <si>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</si>
  <si>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</si>
  <si>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</si>
  <si>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</si>
  <si>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</si>
  <si>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</si>
  <si>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</si>
  <si>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</si>
  <si>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</si>
  <si>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</si>
  <si>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</si>
  <si>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</si>
  <si>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</si>
  <si>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</si>
  <si>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</si>
  <si>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</si>
  <si>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</si>
  <si>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</si>
  <si>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</si>
  <si>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</si>
  <si>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</si>
  <si>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</si>
  <si>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</si>
  <si>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</si>
  <si>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</si>
  <si>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</si>
  <si>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</si>
  <si>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</si>
  <si>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</si>
  <si>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</si>
  <si>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</si>
  <si>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</si>
  <si>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</si>
  <si>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</si>
  <si>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</si>
  <si>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</si>
  <si>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</si>
  <si>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</si>
  <si>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</si>
  <si>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</si>
  <si>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</si>
  <si>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</si>
  <si>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</si>
  <si>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</si>
  <si>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</si>
  <si>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</si>
  <si>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</si>
  <si>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</si>
  <si>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</si>
  <si>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</si>
  <si>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</si>
  <si>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</si>
  <si>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</si>
  <si>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</si>
  <si>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</si>
  <si>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</si>
  <si>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</si>
  <si>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</si>
  <si>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</si>
  <si>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</si>
  <si>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</si>
  <si>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</si>
  <si>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</si>
  <si>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</si>
  <si>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</si>
  <si>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</si>
  <si>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</si>
  <si>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</si>
  <si>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</si>
  <si>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</si>
  <si>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</si>
  <si>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</si>
  <si>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</si>
  <si>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</si>
  <si>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</si>
  <si>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</si>
  <si>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</si>
  <si>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</si>
  <si>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</si>
  <si>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</si>
  <si>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</si>
  <si>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</si>
  <si>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</si>
  <si>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</si>
  <si>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</si>
  <si>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</si>
  <si>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</si>
  <si>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</si>
  <si>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</si>
  <si>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</si>
  <si>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</si>
  <si>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</si>
  <si>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</si>
  <si>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</si>
  <si>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</si>
  <si>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</si>
  <si>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</si>
  <si>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</si>
  <si>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</si>
  <si>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</si>
  <si>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</si>
  <si>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</si>
  <si>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</si>
  <si>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</si>
  <si>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</si>
  <si>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</si>
  <si>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</si>
  <si>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</si>
  <si>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</si>
  <si>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</si>
  <si>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</si>
  <si>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</si>
  <si>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</si>
  <si>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</si>
  <si>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</si>
  <si>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</si>
  <si>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</si>
  <si>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</si>
  <si>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</si>
  <si>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</si>
  <si>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</si>
  <si>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</si>
  <si>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</si>
  <si>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</si>
  <si>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</si>
  <si>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</si>
  <si>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</si>
  <si>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</si>
  <si>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</si>
  <si>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</si>
  <si>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</si>
  <si>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</si>
  <si>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</si>
  <si>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</si>
  <si>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</si>
  <si>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</si>
  <si>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</si>
  <si>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</si>
  <si>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</si>
  <si>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</si>
  <si>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</si>
  <si>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</si>
  <si>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</si>
  <si>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</si>
  <si>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</si>
  <si>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</si>
  <si>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</si>
  <si>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</si>
  <si>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</si>
  <si>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</si>
  <si>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</si>
  <si>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</si>
  <si>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</si>
  <si>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</si>
  <si>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</si>
  <si>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</si>
  <si>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</si>
  <si>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</si>
  <si>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</si>
  <si>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</si>
  <si>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</si>
  <si>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</si>
  <si>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</si>
  <si>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</si>
  <si>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</si>
  <si>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</si>
  <si>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</si>
  <si>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</si>
  <si>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</si>
  <si>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</si>
  <si>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</si>
  <si>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</si>
  <si>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</si>
  <si>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</si>
  <si>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</si>
  <si>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</si>
  <si>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</si>
  <si>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</si>
  <si>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</si>
  <si>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</si>
  <si>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</si>
  <si>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</si>
  <si>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</si>
  <si>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</si>
  <si>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</si>
  <si>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</si>
  <si>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</si>
  <si>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</si>
  <si>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</si>
  <si>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</si>
  <si>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</si>
  <si>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</si>
  <si>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</si>
  <si>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</si>
  <si>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</si>
  <si>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</si>
  <si>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</si>
  <si>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</si>
  <si>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</si>
  <si>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</si>
  <si>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</si>
  <si>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</si>
  <si>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</si>
  <si>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</si>
  <si>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</si>
  <si>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</si>
  <si>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</si>
  <si>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</si>
  <si>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</si>
  <si>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</si>
  <si>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</si>
  <si>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</si>
  <si>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</si>
  <si>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</si>
  <si>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</si>
  <si>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</si>
  <si>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</si>
  <si>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</si>
  <si>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</si>
  <si>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</si>
  <si>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</si>
  <si>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</si>
  <si>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</si>
  <si>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</si>
  <si>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</si>
  <si>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</si>
  <si>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</si>
  <si>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</si>
  <si>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</si>
  <si>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</si>
  <si>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</si>
  <si>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</si>
  <si>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</si>
  <si>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</si>
  <si>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</si>
  <si>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</si>
  <si>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</si>
  <si>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</si>
  <si>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</si>
  <si>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</si>
  <si>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</si>
  <si>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</si>
  <si>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</si>
  <si>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</si>
  <si>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</si>
  <si>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</si>
  <si>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</si>
  <si>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</si>
  <si>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</si>
  <si>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</si>
  <si>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</si>
  <si>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</si>
  <si>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</si>
  <si>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</si>
  <si>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</si>
  <si>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</si>
  <si>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</si>
  <si>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</si>
  <si>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</si>
  <si>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</si>
  <si>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</si>
  <si>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</si>
  <si>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</si>
  <si>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</si>
  <si>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</si>
  <si>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</si>
  <si>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</si>
  <si>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</si>
  <si>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</si>
  <si>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</si>
  <si>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</si>
  <si>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</si>
  <si>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</si>
  <si>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</si>
  <si>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</si>
  <si>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</si>
  <si>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</si>
  <si>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</si>
  <si>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</si>
  <si>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</si>
  <si>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</si>
  <si>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</si>
  <si>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</si>
  <si>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</si>
  <si>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</si>
  <si>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</si>
  <si>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</si>
  <si>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</si>
  <si>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</si>
  <si>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</si>
  <si>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</si>
  <si>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</si>
  <si>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</si>
  <si>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</si>
  <si>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</si>
  <si>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</si>
  <si>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</si>
  <si>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</si>
  <si>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</si>
  <si>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</si>
  <si>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</si>
  <si>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</si>
  <si>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</si>
  <si>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</si>
  <si>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</si>
  <si>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</si>
  <si>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</si>
  <si>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</si>
  <si>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</si>
  <si>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</si>
  <si>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</si>
  <si>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</si>
  <si>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</si>
  <si>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</si>
  <si>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</si>
  <si>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</si>
  <si>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</si>
  <si>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</si>
  <si>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</si>
  <si>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</si>
  <si>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</si>
  <si>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</si>
  <si>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</si>
  <si>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</si>
  <si>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</si>
  <si>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</si>
  <si>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</si>
  <si>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</si>
  <si>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</si>
  <si>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</si>
  <si>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</si>
  <si>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</si>
  <si>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</si>
  <si>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</si>
  <si>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</si>
  <si>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</si>
  <si>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</si>
  <si>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</si>
  <si>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</si>
  <si>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</si>
  <si>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</si>
  <si>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</si>
  <si>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</si>
  <si>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</si>
  <si>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</si>
  <si>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</si>
  <si>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</si>
  <si>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</si>
  <si>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</si>
  <si>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</si>
  <si>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</si>
  <si>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</si>
  <si>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</si>
  <si>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</si>
  <si>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</si>
  <si>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</si>
  <si>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</si>
  <si>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</si>
  <si>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</si>
  <si>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</si>
  <si>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</si>
  <si>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</si>
  <si>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</si>
  <si>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</si>
  <si>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</si>
  <si>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</si>
  <si>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</si>
  <si>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</si>
  <si>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</si>
  <si>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</si>
  <si>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</si>
  <si>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</si>
  <si>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</si>
  <si>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</si>
  <si>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</si>
  <si>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</si>
  <si>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</si>
  <si>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</si>
  <si>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</si>
  <si>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</si>
  <si>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</si>
  <si>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</si>
  <si>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</si>
  <si>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</si>
  <si>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</si>
  <si>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</si>
  <si>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</si>
  <si>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</si>
  <si>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</si>
  <si>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</si>
  <si>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</si>
  <si>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</si>
  <si>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</si>
  <si>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</si>
  <si>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</si>
  <si>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</si>
  <si>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</si>
  <si>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</si>
  <si>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</si>
  <si>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</si>
  <si>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</si>
  <si>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</si>
  <si>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</si>
  <si>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</si>
  <si>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</si>
  <si>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</si>
  <si>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</si>
  <si>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</si>
  <si>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</si>
  <si>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</si>
  <si>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</si>
  <si>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</si>
  <si>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</si>
  <si>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</si>
  <si>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</si>
  <si>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</si>
  <si>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</si>
  <si>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</si>
  <si>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</si>
  <si>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</si>
  <si>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</si>
  <si>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</si>
  <si>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</si>
  <si>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</si>
  <si>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</si>
  <si>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</si>
  <si>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</si>
  <si>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</si>
  <si>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</si>
  <si>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</si>
  <si>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</si>
  <si>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</si>
  <si>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</si>
  <si>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</si>
  <si>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</si>
  <si>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</si>
  <si>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</si>
  <si>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</si>
  <si>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</si>
  <si>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</si>
  <si>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</si>
  <si>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</si>
  <si>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</si>
  <si>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</si>
  <si>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</si>
  <si>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</si>
  <si>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</si>
  <si>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</si>
  <si>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</si>
  <si>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</si>
  <si>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</si>
  <si>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</si>
  <si>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</si>
  <si>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</si>
  <si>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</si>
  <si>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</si>
  <si>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</si>
  <si>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</si>
  <si>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</si>
  <si>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</si>
  <si>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</si>
  <si>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</si>
  <si>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</si>
  <si>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</si>
  <si>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</si>
  <si>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</si>
  <si>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</si>
  <si>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</si>
  <si>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</si>
  <si>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</si>
  <si>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</si>
  <si>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</si>
  <si>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</si>
  <si>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</si>
  <si>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</si>
  <si>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</si>
  <si>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</si>
  <si>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</si>
  <si>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</si>
  <si>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</si>
  <si>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</si>
  <si>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</si>
  <si>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</si>
  <si>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</si>
  <si>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</si>
  <si>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</si>
  <si>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</si>
  <si>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</si>
  <si>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</si>
  <si>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</si>
  <si>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</si>
  <si>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</si>
  <si>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</si>
  <si>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</si>
  <si>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</si>
  <si>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</si>
  <si>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</si>
  <si>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</si>
  <si>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</si>
  <si>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</si>
  <si>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</si>
  <si>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</si>
  <si>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</si>
  <si>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</si>
  <si>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</si>
  <si>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</si>
  <si>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</si>
  <si>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</si>
  <si>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</si>
  <si>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</si>
  <si>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</si>
  <si>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</si>
  <si>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</si>
  <si>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</si>
  <si>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</si>
  <si>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</si>
  <si>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</si>
  <si>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</si>
  <si>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</si>
  <si>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</si>
  <si>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</si>
  <si>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</si>
  <si>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</si>
  <si>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</si>
  <si>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</si>
  <si>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</si>
  <si>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</si>
  <si>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</si>
  <si>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</si>
  <si>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</si>
  <si>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</si>
  <si>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</si>
  <si>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</si>
  <si>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</si>
  <si>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</si>
  <si>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</si>
  <si>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</si>
  <si>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</si>
  <si>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</si>
  <si>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</si>
  <si>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</si>
  <si>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</si>
  <si>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</si>
  <si>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</si>
  <si>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</si>
  <si>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</si>
  <si>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</si>
  <si>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</si>
  <si>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</si>
  <si>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</si>
  <si>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</si>
  <si>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</si>
  <si>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</si>
  <si>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</si>
  <si>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</si>
  <si>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</si>
  <si>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</si>
  <si>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</si>
  <si>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</si>
  <si>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</si>
  <si>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</si>
  <si>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</si>
  <si>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</si>
  <si>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</si>
  <si>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</si>
  <si>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</si>
  <si>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</si>
  <si>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</si>
  <si>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</si>
  <si>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</si>
  <si>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</si>
  <si>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</si>
  <si>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</si>
  <si>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</si>
  <si>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</si>
  <si>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</si>
  <si>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</si>
  <si>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</si>
  <si>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</si>
  <si>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</si>
  <si>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</si>
  <si>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</si>
  <si>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</si>
  <si>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</si>
  <si>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</si>
  <si>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</si>
  <si>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</si>
  <si>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</si>
  <si>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</si>
  <si>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</si>
  <si>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</si>
  <si>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</si>
  <si>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</si>
  <si>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</si>
  <si>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</si>
  <si>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</si>
  <si>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</si>
  <si>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</si>
  <si>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</si>
  <si>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</si>
  <si>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</si>
  <si>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</si>
  <si>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</si>
  <si>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</si>
  <si>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</si>
  <si>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</si>
  <si>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</si>
  <si>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</si>
  <si>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</si>
  <si>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</si>
  <si>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</si>
  <si>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</si>
  <si>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</si>
  <si>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</si>
  <si>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</si>
  <si>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</si>
  <si>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</si>
  <si>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</si>
  <si>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</si>
  <si>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</si>
  <si>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</si>
  <si>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</si>
  <si>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</si>
  <si>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</si>
  <si>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</si>
  <si>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</si>
  <si>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</si>
  <si>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</si>
  <si>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</si>
  <si>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</si>
  <si>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</si>
  <si>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</si>
  <si>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</si>
  <si>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</si>
  <si>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</si>
  <si>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</si>
  <si>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</si>
  <si>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</si>
  <si>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</si>
  <si>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</si>
  <si>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</si>
  <si>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</si>
  <si>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</si>
  <si>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</si>
  <si>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</si>
  <si>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</si>
  <si>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</si>
  <si>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</si>
  <si>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</si>
  <si>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</si>
  <si>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</si>
  <si>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</si>
  <si>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</si>
  <si>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</si>
  <si>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</si>
  <si>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</si>
  <si>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</si>
  <si>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</si>
  <si>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</si>
  <si>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</si>
  <si>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</si>
  <si>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</si>
  <si>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</si>
  <si>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</si>
  <si>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</si>
  <si>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</si>
  <si>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</si>
  <si>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</si>
  <si>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</si>
  <si>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</si>
  <si>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</si>
  <si>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</si>
  <si>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</si>
  <si>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</si>
  <si>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</si>
  <si>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</si>
  <si>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</si>
  <si>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</si>
  <si>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</si>
  <si>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</si>
  <si>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</si>
  <si>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</si>
  <si>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</si>
  <si>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</si>
  <si>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</si>
  <si>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</si>
  <si>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</si>
  <si>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</si>
  <si>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</si>
  <si>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</si>
  <si>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</si>
  <si>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</si>
  <si>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</si>
  <si>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</si>
  <si>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</si>
  <si>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</si>
  <si>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</si>
  <si>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</si>
  <si>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</si>
  <si>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</si>
  <si>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</si>
  <si>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</si>
  <si>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</si>
  <si>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</si>
  <si>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</si>
  <si>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</si>
  <si>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</si>
  <si>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</si>
  <si>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</si>
  <si>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</si>
  <si>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</si>
  <si>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</si>
  <si>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</si>
  <si>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</si>
  <si>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</si>
  <si>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</si>
  <si>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</si>
  <si>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</si>
  <si>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</si>
  <si>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</si>
  <si>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</si>
  <si>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</si>
  <si>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</si>
  <si>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</si>
  <si>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</si>
  <si>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</si>
  <si>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</si>
  <si>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</si>
  <si>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</si>
  <si>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</si>
  <si>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</si>
  <si>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</si>
  <si>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</si>
  <si>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</si>
  <si>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</si>
  <si>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</si>
  <si>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</si>
  <si>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</si>
  <si>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</si>
  <si>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</si>
  <si>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</si>
  <si>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</si>
  <si>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</si>
  <si>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</si>
  <si>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</si>
  <si>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</si>
  <si>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</si>
  <si>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</si>
  <si>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</si>
  <si>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</si>
  <si>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</si>
  <si>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</si>
  <si>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</si>
  <si>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</si>
  <si>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</si>
  <si>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</si>
  <si>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</si>
  <si>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</si>
  <si>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</si>
  <si>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</si>
  <si>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</si>
  <si>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</si>
  <si>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</si>
  <si>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</si>
  <si>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</si>
  <si>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</si>
  <si>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</si>
  <si>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</si>
  <si>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</si>
  <si>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</si>
  <si>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</si>
  <si>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</si>
  <si>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</si>
  <si>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</si>
  <si>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</si>
  <si>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</si>
  <si>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</si>
  <si>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</si>
  <si>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</si>
  <si>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</si>
  <si>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</si>
  <si>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</si>
  <si>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</si>
  <si>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</si>
  <si>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</si>
  <si>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</si>
  <si>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</si>
  <si>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</si>
  <si>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</si>
  <si>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</si>
  <si>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</si>
  <si>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</si>
  <si>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</si>
  <si>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</si>
  <si>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</si>
  <si>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</si>
  <si>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</si>
  <si>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</si>
  <si>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</si>
  <si>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</si>
  <si>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</si>
  <si>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</si>
  <si>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</si>
  <si>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</si>
  <si>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</si>
  <si>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</si>
  <si>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</si>
  <si>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</si>
  <si>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</si>
  <si>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</si>
  <si>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</si>
  <si>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</si>
  <si>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</si>
  <si>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</si>
  <si>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</si>
  <si>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</si>
  <si>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</si>
  <si>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</si>
  <si>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</si>
  <si>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</si>
  <si>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</si>
  <si>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</si>
  <si>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</si>
  <si>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</si>
  <si>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</si>
  <si>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</si>
  <si>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</si>
  <si>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</si>
  <si>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</si>
  <si>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</si>
  <si>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</si>
  <si>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</si>
  <si>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</si>
  <si>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</si>
  <si>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</si>
  <si>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</si>
  <si>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</si>
  <si>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</si>
  <si>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</si>
  <si>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</si>
  <si>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</si>
  <si>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</si>
  <si>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</si>
  <si>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</si>
  <si>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</si>
  <si>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</si>
  <si>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</si>
  <si>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</si>
  <si>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</si>
  <si>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</si>
  <si>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</si>
  <si>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</si>
  <si>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</si>
  <si>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</si>
  <si>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</si>
  <si>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</si>
  <si>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</si>
  <si>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</si>
  <si>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</si>
  <si>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</si>
  <si>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</si>
  <si>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</si>
  <si>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</si>
  <si>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</si>
  <si>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</si>
  <si>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</si>
  <si>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</si>
  <si>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</si>
  <si>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</si>
  <si>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</si>
  <si>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</si>
  <si>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</si>
  <si>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</si>
  <si>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</si>
  <si>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</si>
  <si>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</si>
  <si>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</si>
  <si>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</si>
  <si>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</si>
  <si>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</si>
  <si>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</si>
  <si>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</si>
  <si>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</si>
  <si>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</si>
  <si>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</si>
  <si>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</si>
  <si>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</si>
  <si>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</si>
  <si>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</si>
  <si>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</si>
  <si>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</si>
  <si>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</si>
  <si>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</si>
  <si>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</si>
  <si>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</si>
  <si>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</si>
  <si>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</si>
  <si>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</si>
  <si>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</si>
  <si>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</si>
  <si>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</si>
  <si>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</si>
  <si>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</si>
  <si>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</si>
  <si>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</si>
  <si>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</si>
  <si>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</si>
  <si>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</si>
  <si>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</si>
  <si>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</si>
  <si>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</si>
  <si>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</si>
  <si>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</si>
  <si>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</si>
  <si>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</si>
  <si>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</si>
  <si>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</si>
  <si>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</si>
  <si>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</si>
  <si>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</si>
  <si>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</si>
  <si>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</si>
  <si>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</si>
  <si>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</si>
  <si>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</si>
  <si>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</si>
  <si>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</si>
  <si>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</si>
  <si>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</si>
  <si>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</si>
  <si>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</si>
  <si>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</si>
  <si>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</si>
  <si>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</si>
  <si>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</si>
  <si>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</si>
  <si>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</si>
  <si>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</si>
  <si>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</si>
  <si>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</si>
  <si>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</si>
  <si>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</si>
  <si>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</si>
  <si>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</si>
  <si>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</si>
  <si>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</si>
  <si>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</si>
  <si>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</si>
  <si>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</si>
  <si>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</si>
  <si>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</si>
  <si>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</si>
  <si>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</si>
  <si>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</si>
  <si>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</si>
  <si>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</si>
  <si>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</si>
  <si>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</si>
  <si>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</si>
  <si>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</si>
  <si>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</si>
  <si>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</si>
  <si>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</si>
  <si>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</si>
  <si>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</si>
  <si>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</si>
  <si>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</si>
  <si>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</si>
  <si>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</si>
  <si>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</si>
  <si>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</si>
  <si>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</si>
  <si>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</si>
  <si>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</si>
  <si>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</si>
  <si>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</si>
  <si>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</si>
  <si>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</si>
  <si>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</si>
  <si>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</si>
  <si>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</si>
  <si>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</si>
  <si>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</si>
  <si>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</si>
  <si>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</si>
  <si>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</si>
  <si>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</si>
  <si>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</si>
  <si>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</si>
  <si>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</si>
  <si>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</si>
  <si>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</si>
  <si>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</si>
  <si>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</si>
  <si>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</si>
  <si>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</si>
  <si>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</si>
  <si>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</si>
  <si>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</si>
  <si>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</si>
  <si>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</si>
  <si>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</si>
  <si>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</si>
  <si>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</si>
  <si>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</si>
  <si>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</si>
  <si>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</si>
  <si>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</si>
  <si>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</si>
  <si>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</si>
  <si>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</si>
  <si>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</si>
  <si>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</si>
  <si>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</si>
  <si>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</si>
  <si>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</si>
  <si>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</si>
  <si>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</si>
  <si>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</si>
  <si>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</si>
  <si>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</si>
  <si>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</si>
  <si>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</si>
  <si>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</si>
  <si>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</si>
  <si>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</si>
  <si>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</si>
  <si>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</si>
  <si>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</si>
  <si>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</si>
  <si>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</si>
  <si>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</si>
  <si>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</si>
  <si>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</si>
  <si>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</si>
  <si>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</si>
  <si>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</si>
  <si>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</si>
  <si>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</si>
  <si>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</si>
  <si>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</si>
  <si>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</si>
  <si>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</si>
  <si>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</si>
  <si>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</si>
  <si>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</si>
  <si>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</si>
  <si>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</si>
  <si>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</si>
  <si>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</si>
  <si>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</si>
  <si>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</si>
  <si>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</si>
  <si>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</si>
  <si>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</si>
  <si>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</si>
  <si>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</si>
  <si>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</si>
  <si>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</si>
  <si>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</si>
  <si>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</si>
  <si>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</si>
  <si>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</si>
  <si>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</si>
  <si>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</si>
  <si>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</si>
  <si>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</si>
  <si>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</si>
  <si>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</si>
  <si>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</si>
  <si>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</si>
  <si>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</si>
  <si>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</si>
  <si>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</si>
  <si>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</si>
  <si>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</si>
  <si>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</si>
  <si>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</si>
  <si>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</si>
  <si>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</si>
  <si>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</si>
  <si>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</si>
  <si>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</si>
  <si>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</si>
  <si>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</si>
  <si>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</si>
  <si>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</si>
  <si>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</si>
  <si>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</si>
  <si>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</si>
  <si>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</si>
  <si>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</si>
  <si>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</si>
  <si>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</si>
  <si>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</si>
  <si>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</si>
  <si>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</si>
  <si>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</si>
  <si>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</si>
  <si>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</si>
  <si>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</si>
  <si>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</si>
  <si>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</si>
  <si>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</si>
  <si>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</si>
  <si>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</si>
  <si>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</si>
  <si>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</si>
  <si>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</si>
  <si>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</si>
  <si>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</si>
  <si>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</si>
  <si>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</si>
  <si>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</si>
  <si>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</si>
  <si>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</si>
  <si>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</si>
  <si>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</si>
  <si>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</si>
  <si>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</si>
  <si>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</si>
  <si>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</si>
  <si>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</si>
  <si>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</si>
  <si>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</si>
  <si>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</si>
  <si>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</si>
  <si>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</si>
  <si>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</si>
  <si>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</si>
  <si>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</si>
  <si>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</si>
  <si>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</si>
  <si>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</si>
  <si>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</si>
  <si>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</si>
  <si>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</si>
  <si>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</si>
  <si>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</si>
  <si>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</si>
  <si>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</si>
  <si>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</si>
  <si>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</si>
  <si>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</si>
  <si>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</si>
  <si>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</si>
  <si>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</si>
  <si>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</si>
  <si>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</si>
  <si>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</si>
  <si>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</si>
  <si>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</si>
  <si>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</si>
  <si>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</si>
  <si>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</si>
  <si>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</si>
  <si>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</si>
  <si>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</si>
  <si>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</si>
  <si>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</si>
  <si>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</si>
  <si>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</si>
  <si>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</si>
  <si>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</si>
  <si>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</si>
  <si>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</si>
  <si>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</si>
  <si>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</si>
  <si>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</si>
  <si>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</si>
  <si>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</si>
  <si>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</si>
  <si>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</si>
  <si>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</si>
  <si>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</si>
  <si>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</si>
  <si>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</si>
  <si>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</si>
  <si>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</si>
  <si>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</si>
  <si>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</si>
  <si>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</si>
  <si>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</si>
  <si>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</si>
  <si>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</si>
  <si>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</si>
  <si>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</si>
  <si>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</si>
  <si>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</si>
  <si>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</si>
  <si>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</si>
  <si>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</si>
  <si>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</si>
  <si>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</si>
  <si>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</si>
  <si>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</si>
  <si>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</si>
  <si>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</si>
  <si>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</si>
  <si>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</si>
  <si>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</si>
  <si>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</si>
  <si>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</si>
  <si>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</si>
  <si>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</si>
  <si>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</si>
  <si>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</si>
  <si>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</si>
  <si>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</si>
  <si>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</si>
  <si>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</si>
  <si>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</si>
  <si>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</si>
  <si>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</si>
  <si>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</si>
  <si>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</si>
  <si>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</si>
  <si>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</si>
  <si>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</si>
  <si>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</si>
  <si>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</si>
  <si>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</si>
  <si>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</si>
  <si>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</si>
  <si>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</si>
  <si>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</si>
  <si>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</si>
  <si>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</si>
  <si>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</si>
  <si>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</si>
  <si>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</si>
  <si>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</si>
  <si>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</si>
  <si>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</si>
  <si>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</si>
  <si>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</si>
  <si>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</si>
  <si>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</si>
  <si>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</si>
  <si>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</si>
  <si>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</si>
  <si>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</si>
  <si>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</si>
  <si>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</si>
  <si>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</si>
  <si>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</si>
  <si>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</si>
  <si>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</si>
  <si>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</si>
  <si>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</si>
  <si>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</si>
  <si>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</si>
  <si>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</si>
  <si>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</si>
  <si>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</si>
  <si>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</si>
  <si>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</si>
  <si>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</si>
  <si>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</si>
  <si>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</si>
  <si>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</si>
  <si>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</si>
  <si>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</si>
  <si>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</si>
  <si>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</si>
  <si>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</si>
  <si>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</si>
  <si>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</si>
  <si>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</si>
  <si>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</si>
  <si>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</si>
  <si>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</si>
  <si>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</si>
  <si>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</si>
  <si>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</si>
  <si>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</si>
  <si>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</si>
  <si>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</si>
  <si>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</si>
  <si>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</si>
  <si>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</si>
  <si>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</si>
  <si>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</si>
  <si>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</si>
  <si>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</si>
  <si>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</si>
  <si>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</si>
  <si>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</si>
  <si>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</si>
  <si>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</si>
  <si>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</si>
  <si>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</si>
  <si>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</si>
  <si>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</si>
  <si>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</si>
  <si>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</si>
  <si>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</si>
  <si>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</si>
  <si>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</si>
  <si>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</si>
  <si>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</si>
  <si>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</si>
  <si>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</si>
  <si>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</si>
  <si>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</si>
  <si>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</si>
  <si>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</si>
  <si>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</si>
  <si>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</si>
  <si>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</si>
  <si>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</si>
  <si>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</si>
  <si>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</si>
  <si>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</si>
  <si>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</si>
  <si>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</si>
  <si>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</si>
  <si>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</si>
  <si>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</si>
  <si>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</si>
  <si>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</si>
  <si>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</si>
  <si>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</si>
  <si>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</si>
  <si>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</si>
  <si>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</si>
  <si>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</si>
  <si>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</si>
  <si>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</si>
  <si>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</si>
  <si>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</si>
  <si>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</si>
  <si>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</si>
  <si>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</si>
  <si>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</si>
  <si>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</si>
  <si>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</si>
  <si>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</si>
  <si>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</si>
  <si>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</si>
  <si>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</si>
  <si>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</si>
  <si>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</si>
  <si>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</si>
  <si>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</si>
  <si>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</si>
  <si>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</si>
  <si>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</si>
  <si>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</si>
  <si>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</si>
  <si>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</si>
  <si>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</si>
  <si>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</si>
  <si>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</si>
  <si>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</si>
  <si>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</si>
  <si>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</si>
  <si>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</si>
  <si>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</si>
  <si>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</si>
  <si>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</si>
  <si>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</si>
  <si>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</si>
  <si>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</si>
  <si>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</si>
  <si>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</si>
  <si>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</si>
  <si>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</si>
  <si>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</si>
  <si>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</si>
  <si>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</si>
  <si>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</si>
  <si>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</si>
  <si>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</si>
  <si>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</si>
  <si>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</si>
  <si>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</si>
  <si>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</si>
  <si>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</si>
  <si>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</si>
  <si>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</si>
  <si>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</si>
  <si>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</si>
  <si>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</si>
  <si>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</si>
  <si>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</si>
  <si>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</si>
  <si>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</si>
  <si>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</si>
  <si>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</si>
  <si>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</si>
  <si>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</si>
  <si>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</si>
  <si>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</si>
  <si>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</si>
  <si>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</si>
  <si>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</si>
  <si>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</si>
  <si>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</si>
  <si>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</si>
  <si>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</si>
  <si>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</si>
  <si>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</si>
  <si>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</si>
  <si>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</si>
  <si>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</si>
  <si>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</si>
  <si>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</si>
  <si>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</si>
  <si>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</si>
  <si>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</si>
  <si>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</si>
  <si>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</si>
  <si>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</si>
  <si>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</si>
  <si>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</si>
  <si>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</si>
  <si>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</si>
  <si>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</si>
  <si>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</si>
  <si>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</si>
  <si>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</si>
  <si>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</si>
  <si>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</si>
  <si>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</si>
  <si>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</si>
  <si>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</si>
  <si>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</si>
  <si>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</si>
  <si>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</si>
  <si>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</si>
  <si>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</si>
  <si>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</si>
  <si>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</si>
  <si>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</si>
  <si>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</si>
  <si>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</si>
  <si>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</si>
  <si>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</si>
  <si>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</si>
  <si>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</si>
  <si>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</si>
  <si>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</si>
  <si>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</si>
  <si>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</si>
  <si>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</si>
  <si>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</si>
  <si>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</si>
  <si>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</si>
  <si>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</si>
  <si>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</si>
  <si>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</si>
  <si>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</si>
  <si>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</si>
  <si>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</si>
  <si>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</si>
  <si>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</si>
  <si>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</si>
  <si>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</si>
  <si>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</si>
  <si>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</si>
  <si>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</si>
  <si>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</si>
  <si>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</si>
  <si>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</si>
  <si>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</si>
  <si>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</si>
  <si>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</si>
  <si>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</si>
  <si>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</si>
  <si>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</si>
  <si>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</si>
  <si>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</si>
  <si>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</si>
  <si>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</si>
  <si>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</si>
  <si>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</si>
  <si>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</si>
  <si>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</si>
  <si>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</si>
  <si>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</si>
  <si>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</si>
  <si>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</si>
  <si>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</si>
  <si>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</si>
  <si>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</si>
  <si>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</si>
  <si>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</si>
  <si>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</si>
  <si>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</si>
  <si>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</si>
  <si>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</si>
  <si>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</si>
  <si>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</si>
  <si>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</si>
  <si>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</si>
  <si>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</si>
  <si>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</si>
  <si>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</si>
  <si>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</si>
  <si>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</si>
  <si>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</si>
  <si>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</si>
  <si>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</si>
  <si>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</si>
  <si>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</si>
  <si>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</si>
  <si>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</si>
  <si>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</si>
  <si>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</si>
  <si>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</si>
  <si>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</si>
  <si>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</si>
  <si>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</si>
  <si>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</si>
  <si>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</si>
  <si>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</si>
  <si>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</si>
  <si>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</si>
  <si>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</si>
  <si>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</si>
  <si>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</si>
  <si>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</si>
  <si>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</si>
  <si>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</si>
  <si>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</si>
  <si>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</si>
  <si>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</si>
  <si>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</si>
  <si>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</si>
  <si>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</si>
  <si>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</si>
  <si>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</si>
  <si>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</si>
  <si>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</si>
  <si>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</si>
  <si>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</si>
  <si>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</si>
  <si>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</si>
  <si>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</si>
  <si>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</si>
  <si>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</si>
  <si>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</si>
  <si>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</si>
  <si>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</si>
  <si>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</si>
  <si>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</si>
  <si>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</si>
  <si>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</si>
  <si>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</si>
  <si>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</si>
  <si>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</si>
  <si>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</si>
  <si>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</si>
  <si>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</si>
  <si>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</si>
  <si>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</si>
  <si>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</si>
  <si>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</si>
  <si>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</si>
  <si>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</si>
  <si>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</si>
  <si>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</si>
  <si>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</si>
  <si>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</si>
  <si>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</si>
  <si>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</si>
  <si>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</si>
  <si>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</si>
  <si>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</si>
  <si>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</si>
  <si>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</si>
  <si>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</si>
  <si>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</si>
  <si>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</si>
  <si>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</si>
  <si>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</si>
  <si>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</si>
  <si>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</si>
  <si>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</si>
  <si>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</si>
  <si>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</si>
  <si>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</si>
  <si>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</si>
  <si>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</si>
  <si>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</si>
  <si>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</si>
  <si>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</si>
  <si>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</si>
  <si>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</si>
  <si>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</si>
  <si>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</si>
  <si>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</si>
  <si>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</si>
  <si>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</si>
  <si>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</si>
  <si>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</si>
  <si>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</si>
  <si>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</si>
  <si>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</si>
  <si>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</si>
  <si>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</si>
  <si>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</si>
  <si>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</si>
  <si>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</si>
  <si>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</si>
  <si>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</si>
  <si>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</si>
  <si>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</si>
  <si>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</si>
  <si>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</si>
  <si>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</si>
  <si>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</si>
  <si>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</si>
  <si>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</si>
  <si>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</si>
  <si>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</si>
  <si>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</si>
  <si>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</si>
  <si>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</si>
  <si>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</si>
  <si>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</si>
  <si>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</si>
  <si>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</si>
  <si>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</si>
  <si>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</si>
  <si>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</si>
  <si>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</si>
  <si>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</si>
  <si>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</si>
  <si>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</si>
  <si>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</si>
  <si>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</si>
  <si>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</si>
  <si>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</si>
  <si>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</si>
  <si>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</si>
  <si>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</si>
  <si>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</si>
  <si>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</si>
  <si>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</si>
  <si>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</si>
  <si>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</si>
  <si>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</si>
  <si>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</si>
  <si>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</si>
  <si>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</si>
  <si>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</si>
  <si>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</si>
  <si>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</si>
  <si>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</si>
  <si>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</si>
  <si>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</si>
  <si>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</si>
  <si>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</si>
  <si>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</si>
  <si>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</si>
  <si>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</si>
  <si>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</si>
  <si>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</si>
  <si>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</si>
  <si>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</si>
  <si>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</si>
  <si>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</si>
  <si>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</si>
  <si>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</si>
  <si>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</si>
  <si>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</si>
  <si>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</si>
  <si>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</si>
  <si>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</si>
  <si>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</si>
  <si>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</si>
  <si>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</si>
  <si>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</si>
  <si>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</si>
  <si>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</si>
  <si>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</si>
  <si>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</si>
  <si>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</si>
  <si>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</si>
  <si>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</si>
  <si>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</si>
  <si>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</si>
  <si>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</si>
  <si>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</si>
  <si>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</si>
  <si>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</si>
  <si>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</si>
  <si>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</si>
  <si>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</si>
  <si>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</si>
  <si>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</si>
  <si>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</si>
  <si>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</si>
  <si>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</si>
  <si>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</si>
  <si>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</si>
  <si>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</si>
  <si>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</si>
  <si>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</si>
  <si>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</si>
  <si>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</si>
  <si>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</si>
  <si>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</si>
  <si>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</si>
  <si>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</si>
  <si>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</si>
  <si>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</si>
  <si>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</si>
  <si>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</si>
  <si>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</si>
  <si>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</si>
  <si>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</si>
  <si>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</si>
  <si>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</si>
  <si>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</si>
  <si>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</si>
  <si>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</si>
  <si>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</si>
  <si>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</si>
  <si>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</si>
  <si>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</si>
  <si>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</si>
  <si>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</si>
  <si>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</si>
  <si>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</si>
  <si>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</si>
  <si>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</si>
  <si>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</si>
  <si>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</si>
  <si>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</si>
  <si>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</si>
  <si>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</si>
  <si>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</si>
  <si>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</si>
  <si>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</si>
  <si>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</si>
  <si>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</si>
  <si>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</si>
  <si>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</si>
  <si>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</si>
  <si>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</si>
  <si>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</si>
  <si>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</si>
  <si>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</si>
  <si>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</si>
  <si>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</si>
  <si>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</si>
  <si>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</si>
  <si>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</si>
  <si>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</si>
  <si>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</si>
  <si>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</si>
  <si>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</si>
  <si>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</si>
  <si>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</si>
  <si>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</si>
  <si>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</si>
  <si>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</si>
  <si>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</si>
  <si>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</si>
  <si>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</si>
  <si>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</si>
  <si>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</si>
  <si>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</si>
  <si>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</si>
  <si>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</si>
  <si>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</si>
  <si>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</si>
  <si>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</si>
  <si>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</si>
  <si>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</si>
  <si>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</si>
  <si>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</si>
  <si>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</si>
  <si>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</si>
  <si>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</si>
  <si>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</si>
  <si>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</si>
  <si>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</si>
  <si>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</si>
  <si>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</si>
  <si>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</si>
  <si>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</si>
  <si>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</si>
  <si>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</si>
  <si>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</si>
  <si>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</si>
  <si>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</si>
  <si>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</si>
  <si>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</si>
  <si>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</si>
  <si>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</si>
  <si>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</si>
  <si>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</si>
  <si>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</si>
  <si>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</si>
  <si>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</si>
  <si>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</si>
  <si>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</si>
  <si>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</si>
  <si>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</si>
  <si>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</si>
  <si>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</si>
  <si>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</si>
  <si>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</si>
  <si>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</si>
  <si>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</si>
  <si>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</si>
  <si>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</si>
  <si>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</si>
  <si>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</si>
  <si>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</si>
  <si>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</si>
  <si>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</si>
  <si>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</si>
  <si>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</si>
  <si>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</si>
  <si>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</si>
  <si>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</si>
  <si>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</si>
  <si>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</si>
  <si>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</si>
  <si>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</si>
  <si>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</si>
  <si>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</si>
  <si>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</si>
  <si>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</si>
  <si>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</si>
  <si>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</si>
  <si>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</si>
  <si>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</si>
  <si>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</si>
  <si>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</si>
  <si>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</si>
  <si>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</si>
  <si>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</si>
  <si>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</si>
  <si>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</si>
  <si>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</si>
  <si>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</si>
  <si>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</si>
  <si>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</si>
  <si>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</si>
  <si>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</si>
  <si>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</si>
  <si>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</si>
  <si>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</si>
  <si>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</si>
  <si>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</si>
  <si>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</si>
  <si>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</si>
  <si>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</si>
  <si>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</si>
  <si>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</si>
  <si>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</si>
  <si>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</si>
  <si>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</si>
  <si>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</si>
  <si>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</si>
  <si>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</si>
  <si>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</si>
  <si>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</si>
  <si>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</si>
  <si>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</si>
  <si>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</si>
  <si>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</si>
  <si>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</si>
  <si>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</si>
  <si>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</si>
  <si>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</si>
  <si>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</si>
  <si>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</si>
  <si>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</si>
  <si>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</si>
  <si>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</si>
  <si>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</si>
  <si>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</si>
  <si>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</si>
  <si>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</si>
  <si>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</si>
  <si>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</si>
  <si>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</si>
  <si>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</si>
  <si>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</si>
  <si>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</si>
  <si>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</si>
  <si>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</si>
  <si>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</si>
  <si>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</si>
  <si>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</si>
  <si>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</si>
  <si>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</si>
  <si>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</si>
  <si>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</si>
  <si>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</si>
  <si>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</si>
  <si>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</si>
  <si>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</si>
  <si>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</si>
  <si>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</si>
  <si>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</si>
  <si>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</si>
  <si>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</si>
  <si>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</si>
  <si>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</si>
  <si>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</si>
  <si>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</si>
  <si>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</si>
  <si>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</si>
  <si>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</si>
  <si>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</si>
  <si>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</si>
  <si>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</si>
  <si>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</si>
  <si>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</si>
  <si>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</si>
  <si>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</si>
  <si>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</si>
  <si>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</si>
  <si>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</si>
  <si>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</si>
  <si>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</si>
  <si>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</si>
  <si>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</si>
  <si>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</si>
  <si>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</si>
  <si>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</si>
  <si>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</si>
  <si>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</si>
  <si>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</si>
  <si>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</si>
  <si>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</si>
  <si>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</si>
  <si>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</si>
  <si>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</si>
  <si>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</si>
  <si>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</si>
  <si>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</si>
  <si>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</si>
  <si>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</si>
  <si>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</si>
  <si>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</si>
  <si>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</si>
  <si>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</si>
  <si>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</si>
  <si>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</si>
  <si>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</si>
  <si>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</si>
  <si>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</si>
  <si>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</si>
  <si>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</si>
  <si>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</si>
  <si>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</si>
  <si>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</si>
  <si>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</si>
  <si>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</si>
  <si>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</si>
  <si>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</si>
  <si>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</si>
  <si>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</si>
  <si>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</si>
  <si>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</si>
  <si>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</si>
  <si>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</si>
  <si>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</si>
  <si>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</si>
  <si>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</si>
  <si>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</si>
  <si>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</si>
  <si>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</si>
  <si>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</si>
  <si>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</si>
  <si>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</si>
  <si>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</si>
  <si>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</si>
  <si>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</si>
  <si>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</si>
  <si>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</si>
  <si>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</si>
  <si>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</si>
  <si>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</si>
  <si>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</si>
  <si>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</si>
  <si>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</si>
  <si>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</si>
  <si>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</si>
  <si>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</si>
  <si>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</si>
  <si>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</si>
  <si>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</si>
  <si>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</si>
  <si>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</si>
  <si>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</si>
  <si>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</si>
  <si>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</si>
  <si>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</si>
  <si>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</si>
  <si>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</si>
  <si>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</si>
  <si>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</si>
  <si>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</si>
  <si>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</si>
  <si>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</si>
  <si>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</si>
  <si>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</si>
  <si>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</si>
  <si>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</si>
  <si>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</si>
  <si>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</si>
  <si>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</si>
  <si>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</si>
  <si>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</si>
  <si>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</si>
  <si>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</si>
  <si>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</si>
  <si>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</si>
  <si>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</si>
  <si>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</si>
  <si>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</si>
  <si>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</si>
  <si>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</si>
  <si>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</si>
  <si>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</si>
  <si>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</si>
  <si>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</si>
  <si>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</si>
  <si>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</si>
  <si>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</si>
  <si>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</si>
  <si>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</si>
  <si>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</si>
  <si>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</si>
  <si>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</si>
  <si>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</si>
  <si>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</si>
  <si>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</si>
  <si>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</si>
  <si>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</si>
  <si>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</si>
  <si>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</si>
  <si>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</si>
  <si>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</si>
  <si>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</si>
  <si>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</si>
  <si>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</si>
  <si>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</si>
  <si>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</si>
  <si>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</si>
  <si>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</si>
  <si>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</si>
  <si>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</si>
  <si>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</si>
  <si>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</si>
  <si>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</si>
  <si>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</si>
  <si>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</si>
  <si>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</si>
  <si>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</si>
  <si>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</si>
  <si>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</si>
  <si>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</si>
  <si>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</si>
  <si>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</si>
  <si>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</si>
  <si>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</si>
  <si>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</si>
  <si>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</si>
  <si>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</si>
  <si>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</si>
  <si>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</si>
  <si>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</si>
  <si>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</si>
  <si>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</si>
  <si>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</si>
  <si>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</si>
  <si>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</si>
  <si>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</si>
  <si>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</si>
  <si>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</si>
  <si>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</si>
  <si>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</si>
  <si>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</si>
  <si>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</si>
  <si>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</si>
  <si>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</si>
  <si>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</si>
  <si>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</si>
  <si>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</si>
  <si>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</si>
  <si>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</si>
  <si>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</si>
  <si>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</si>
  <si>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</si>
  <si>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</si>
  <si>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</si>
  <si>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</si>
  <si>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</si>
  <si>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</si>
  <si>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</si>
  <si>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</si>
  <si>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</si>
  <si>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</si>
  <si>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</si>
  <si>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</si>
  <si>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</si>
  <si>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</si>
  <si>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</si>
  <si>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</si>
  <si>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</si>
  <si>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</si>
  <si>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</si>
  <si>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</si>
  <si>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</si>
  <si>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</si>
  <si>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</si>
  <si>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</si>
  <si>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</si>
  <si>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</si>
  <si>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</si>
  <si>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</si>
  <si>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</si>
  <si>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</si>
  <si>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</si>
  <si>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</si>
  <si>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</si>
  <si>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</si>
  <si>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</si>
  <si>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</si>
  <si>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</si>
  <si>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</si>
  <si>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</si>
  <si>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</si>
  <si>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</si>
  <si>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</si>
  <si>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</si>
  <si>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</si>
  <si>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</si>
  <si>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</si>
  <si>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</si>
  <si>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</si>
  <si>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</si>
  <si>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</si>
  <si>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</si>
  <si>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</si>
  <si>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</si>
  <si>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</si>
  <si>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</si>
  <si>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</si>
  <si>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</si>
  <si>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</si>
  <si>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</si>
  <si>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</si>
  <si>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</si>
  <si>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</si>
  <si>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</si>
  <si>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</si>
  <si>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</si>
  <si>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</si>
  <si>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</si>
  <si>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</si>
  <si>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</si>
  <si>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</si>
  <si>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</si>
  <si>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</si>
  <si>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</si>
  <si>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</si>
  <si>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</si>
  <si>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</si>
  <si>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</si>
  <si>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</si>
  <si>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</si>
  <si>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</si>
  <si>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</si>
  <si>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</si>
  <si>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</si>
  <si>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</si>
  <si>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</si>
  <si>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</si>
  <si>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</si>
  <si>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</si>
  <si>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</si>
  <si>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</si>
  <si>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</si>
  <si>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</si>
  <si>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</si>
  <si>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</si>
  <si>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</si>
  <si>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</si>
  <si>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</si>
  <si>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</si>
  <si>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</si>
  <si>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</si>
  <si>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</si>
  <si>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</si>
  <si>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</si>
  <si>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</si>
  <si>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</si>
  <si>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</si>
  <si>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</si>
  <si>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</si>
  <si>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</si>
  <si>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</si>
  <si>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</si>
  <si>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</si>
  <si>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</si>
  <si>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</si>
  <si>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</si>
  <si>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</si>
  <si>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</si>
  <si>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</si>
  <si>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</si>
  <si>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</si>
  <si>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</si>
  <si>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</si>
  <si>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</si>
  <si>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</si>
  <si>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</si>
  <si>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</si>
  <si>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</si>
  <si>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</si>
  <si>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</si>
  <si>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</si>
  <si>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</si>
  <si>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</si>
  <si>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</si>
  <si>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</si>
  <si>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</si>
  <si>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</si>
  <si>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</si>
  <si>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</si>
  <si>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</si>
  <si>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</si>
  <si>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</si>
  <si>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</si>
  <si>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</si>
  <si>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</si>
  <si>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</si>
  <si>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</si>
  <si>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</si>
  <si>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</si>
  <si>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</si>
  <si>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</si>
  <si>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</si>
  <si>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</si>
  <si>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</si>
  <si>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</si>
  <si>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</si>
  <si>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</si>
  <si>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</si>
  <si>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</si>
  <si>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</si>
  <si>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</si>
  <si>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</si>
  <si>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</si>
  <si>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</si>
  <si>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</si>
  <si>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</si>
  <si>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</si>
  <si>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</si>
  <si>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</si>
  <si>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</si>
  <si>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</si>
  <si>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</si>
  <si>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</si>
  <si>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</si>
  <si>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</si>
  <si>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</si>
  <si>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</si>
  <si>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</si>
  <si>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</si>
  <si>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</si>
  <si>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</si>
  <si>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</si>
  <si>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</si>
  <si>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</si>
  <si>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</si>
  <si>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</si>
  <si>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</si>
  <si>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</si>
  <si>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</si>
  <si>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</si>
  <si>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</si>
  <si>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</si>
  <si>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</si>
  <si>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</si>
  <si>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</si>
  <si>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</si>
  <si>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</si>
  <si>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</si>
  <si>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</si>
  <si>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</si>
  <si>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</si>
  <si>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</si>
  <si>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</si>
  <si>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</si>
  <si>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</si>
  <si>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</si>
  <si>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</si>
  <si>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</si>
  <si>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</si>
  <si>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</si>
  <si>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</si>
  <si>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</si>
  <si>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</si>
  <si>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</si>
  <si>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</si>
  <si>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</si>
  <si>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</si>
  <si>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</si>
  <si>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</si>
  <si>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</si>
  <si>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</si>
  <si>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</si>
  <si>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</si>
  <si>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</si>
  <si>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</si>
  <si>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</si>
  <si>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</si>
  <si>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</si>
  <si>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</si>
  <si>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</si>
  <si>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</si>
  <si>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</si>
  <si>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</si>
  <si>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</si>
  <si>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</si>
  <si>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</si>
  <si>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</si>
  <si>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</si>
  <si>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</si>
  <si>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</si>
  <si>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</si>
  <si>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</si>
  <si>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</si>
  <si>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</si>
  <si>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</si>
  <si>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</si>
  <si>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</si>
  <si>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</si>
  <si>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</si>
  <si>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</si>
  <si>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</si>
  <si>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</si>
  <si>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</si>
  <si>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</si>
  <si>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</si>
  <si>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</si>
  <si>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</si>
  <si>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</si>
  <si>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</si>
  <si>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</si>
  <si>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</si>
  <si>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</si>
  <si>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</si>
  <si>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</si>
  <si>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</si>
  <si>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</si>
  <si>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</si>
  <si>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</si>
  <si>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</si>
  <si>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</si>
  <si>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</si>
  <si>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</si>
  <si>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</si>
  <si>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</si>
  <si>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</si>
  <si>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</si>
  <si>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</si>
  <si>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</si>
  <si>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</si>
  <si>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</si>
  <si>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</si>
  <si>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</si>
  <si>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</si>
  <si>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</si>
  <si>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</si>
  <si>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</si>
  <si>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</si>
  <si>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</si>
  <si>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</si>
  <si>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</si>
  <si>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</si>
  <si>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</si>
  <si>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</si>
  <si>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</si>
  <si>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</si>
  <si>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</si>
  <si>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</si>
  <si>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</si>
  <si>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</si>
  <si>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</si>
  <si>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</si>
  <si>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</si>
  <si>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</si>
  <si>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</si>
  <si>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</si>
  <si>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</si>
  <si>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</si>
  <si>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</si>
  <si>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</si>
  <si>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</si>
  <si>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</si>
  <si>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</si>
  <si>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</si>
  <si>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</si>
  <si>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</si>
  <si>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</si>
  <si>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</si>
  <si>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</si>
  <si>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</si>
  <si>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</si>
  <si>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</si>
  <si>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</si>
  <si>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</si>
  <si>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</si>
  <si>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</si>
  <si>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</si>
  <si>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</si>
  <si>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</si>
  <si>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</si>
  <si>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</si>
  <si>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</si>
  <si>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</si>
  <si>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</si>
  <si>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</si>
  <si>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</si>
  <si>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</si>
  <si>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</si>
  <si>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</si>
  <si>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</si>
  <si>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</si>
  <si>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</si>
  <si>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</si>
  <si>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</si>
  <si>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</si>
  <si>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</si>
  <si>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</si>
  <si>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</si>
  <si>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</si>
  <si>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</si>
  <si>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</si>
  <si>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</si>
  <si>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</si>
  <si>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</si>
  <si>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</si>
  <si>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</si>
  <si>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</si>
  <si>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</si>
  <si>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</si>
  <si>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</si>
  <si>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</si>
  <si>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</si>
  <si>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</si>
  <si>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</si>
  <si>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</si>
  <si>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</si>
  <si>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</si>
  <si>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</si>
  <si>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</si>
  <si>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</si>
  <si>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</si>
  <si>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</si>
  <si>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</si>
  <si>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</si>
  <si>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</si>
  <si>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</si>
  <si>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</si>
  <si>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</si>
  <si>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</si>
  <si>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</si>
  <si>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</si>
  <si>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</si>
  <si>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</si>
  <si>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</si>
  <si>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</si>
  <si>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</si>
  <si>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</si>
  <si>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</si>
  <si>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</si>
  <si>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</si>
  <si>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</si>
  <si>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</si>
  <si>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</si>
  <si>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</si>
  <si>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</si>
  <si>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</si>
  <si>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</si>
  <si>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</si>
  <si>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</si>
  <si>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</si>
  <si>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</si>
  <si>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</si>
  <si>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</si>
  <si>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</si>
  <si>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</si>
  <si>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</si>
  <si>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</si>
  <si>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</si>
  <si>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</si>
  <si>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</si>
  <si>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</si>
  <si>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</si>
  <si>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</si>
  <si>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</si>
  <si>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</si>
  <si>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</si>
  <si>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</si>
  <si>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</si>
  <si>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</si>
  <si>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</si>
  <si>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</si>
  <si>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</si>
  <si>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</si>
  <si>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</si>
  <si>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</si>
  <si>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</si>
  <si>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</si>
  <si>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</si>
  <si>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</si>
  <si>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</si>
  <si>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</si>
  <si>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</si>
  <si>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</si>
  <si>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</si>
  <si>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</si>
  <si>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</si>
  <si>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</si>
  <si>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</si>
  <si>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</si>
  <si>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</si>
  <si>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</si>
  <si>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</si>
  <si>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</si>
  <si>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</si>
  <si>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</si>
  <si>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</si>
  <si>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</si>
  <si>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</si>
  <si>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</si>
  <si>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</si>
  <si>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</si>
  <si>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</si>
  <si>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</si>
  <si>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</si>
  <si>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</si>
  <si>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</si>
  <si>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</si>
  <si>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</si>
  <si>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</si>
  <si>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</si>
  <si>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</si>
  <si>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</si>
  <si>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</si>
  <si>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</si>
  <si>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</si>
  <si>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</si>
  <si>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</si>
  <si>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</si>
  <si>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</si>
  <si>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</si>
  <si>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</si>
  <si>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</si>
  <si>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</si>
  <si>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</si>
  <si>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</si>
  <si>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</si>
  <si>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</si>
  <si>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</si>
  <si>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</si>
  <si>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</si>
  <si>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</si>
  <si>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</si>
  <si>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</si>
  <si>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</si>
  <si>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</si>
  <si>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</si>
  <si>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</si>
  <si>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</si>
  <si>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</si>
  <si>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</si>
  <si>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</si>
  <si>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</si>
  <si>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</si>
  <si>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</si>
  <si>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</si>
  <si>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</si>
  <si>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</si>
  <si>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</si>
  <si>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</si>
  <si>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</si>
  <si>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</si>
  <si>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</si>
  <si>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</si>
  <si>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</si>
  <si>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</si>
  <si>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</si>
  <si>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</si>
  <si>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</si>
  <si>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</si>
  <si>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</si>
  <si>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</si>
  <si>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</si>
  <si>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</si>
  <si>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</si>
  <si>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</si>
  <si>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</si>
  <si>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</si>
  <si>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</si>
  <si>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</si>
  <si>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</si>
  <si>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</si>
  <si>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</si>
  <si>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</si>
  <si>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</si>
  <si>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</si>
  <si>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</si>
  <si>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</si>
  <si>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</si>
  <si>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</si>
  <si>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</si>
  <si>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</si>
  <si>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</si>
  <si>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</si>
  <si>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</si>
  <si>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</si>
  <si>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</si>
  <si>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</si>
  <si>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</si>
  <si>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</si>
  <si>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</si>
  <si>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</si>
  <si>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</si>
  <si>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</si>
  <si>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</si>
  <si>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</si>
  <si>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</si>
  <si>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</si>
  <si>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</si>
  <si>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</si>
  <si>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</si>
  <si>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</si>
  <si>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</si>
  <si>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</si>
  <si>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</si>
  <si>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</si>
  <si>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</si>
  <si>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</si>
  <si>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</si>
  <si>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</si>
  <si>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</si>
  <si>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</si>
  <si>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</si>
  <si>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</si>
  <si>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</si>
  <si>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</si>
  <si>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</si>
  <si>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</si>
  <si>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</si>
  <si>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</si>
  <si>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</si>
  <si>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</si>
  <si>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</si>
  <si>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</si>
  <si>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</si>
  <si>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</si>
  <si>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</si>
  <si>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</si>
  <si>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</si>
  <si>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</si>
  <si>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</si>
  <si>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</si>
  <si>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</si>
  <si>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</si>
  <si>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</si>
  <si>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</si>
  <si>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</si>
  <si>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</si>
  <si>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</si>
  <si>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</si>
  <si>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</si>
  <si>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</si>
  <si>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</si>
  <si>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</si>
  <si>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</si>
  <si>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</si>
  <si>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</si>
  <si>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</si>
  <si>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</si>
  <si>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</si>
  <si>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</si>
  <si>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</si>
  <si>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</si>
  <si>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</si>
  <si>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</si>
  <si>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</si>
  <si>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</si>
  <si>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</si>
  <si>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</si>
  <si>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</si>
  <si>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</si>
  <si>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</si>
  <si>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</si>
  <si>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</si>
  <si>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</si>
  <si>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</si>
  <si>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</si>
  <si>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</si>
  <si>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</si>
  <si>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</si>
  <si>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</si>
  <si>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</si>
  <si>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</si>
  <si>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</si>
  <si>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</si>
  <si>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</si>
  <si>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</si>
  <si>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</si>
  <si>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</si>
  <si>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</si>
  <si>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</si>
  <si>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</si>
  <si>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</si>
  <si>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</si>
  <si>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</si>
  <si>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</si>
  <si>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</si>
  <si>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</si>
  <si>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</si>
  <si>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</si>
  <si>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</si>
  <si>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</si>
  <si>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</si>
  <si>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</si>
  <si>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</si>
  <si>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</si>
  <si>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</si>
  <si>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</si>
  <si>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</si>
  <si>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</si>
  <si>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</si>
  <si>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</si>
  <si>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</si>
  <si>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</si>
  <si>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</si>
  <si>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</si>
  <si>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</si>
  <si>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</si>
  <si>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</si>
  <si>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</si>
  <si>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</si>
  <si>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</si>
  <si>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</si>
  <si>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</si>
  <si>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</si>
  <si>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</si>
  <si>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</si>
  <si>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</si>
  <si>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</si>
  <si>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</si>
  <si>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</si>
  <si>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</si>
  <si>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</si>
  <si>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</si>
  <si>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</si>
  <si>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</si>
  <si>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</si>
  <si>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</si>
  <si>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</si>
  <si>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</si>
  <si>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</si>
  <si>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</si>
  <si>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</si>
  <si>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</si>
  <si>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</si>
  <si>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</si>
  <si>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</si>
  <si>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</si>
  <si>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</si>
  <si>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</si>
  <si>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</si>
  <si>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</si>
  <si>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</si>
  <si>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</si>
  <si>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</si>
  <si>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</si>
  <si>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</si>
  <si>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</si>
  <si>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</si>
  <si>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</si>
  <si>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</si>
  <si>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</si>
  <si>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</si>
  <si>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</si>
  <si>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</si>
  <si>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</si>
  <si>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</si>
  <si>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</si>
  <si>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</si>
  <si>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</si>
  <si>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</si>
  <si>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</si>
  <si>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</si>
  <si>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</si>
  <si>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</si>
  <si>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</si>
  <si>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</si>
  <si>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</si>
  <si>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</si>
  <si>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</si>
  <si>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</si>
  <si>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</si>
  <si>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</si>
  <si>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</si>
  <si>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</si>
  <si>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</si>
  <si>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</si>
  <si>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</si>
  <si>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</si>
  <si>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</si>
  <si>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</si>
  <si>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</si>
  <si>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</si>
  <si>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</si>
  <si>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</si>
  <si>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</si>
  <si>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</si>
  <si>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</si>
  <si>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</si>
  <si>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</si>
  <si>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</si>
  <si>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</si>
  <si>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</si>
  <si>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</si>
  <si>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</si>
  <si>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</si>
  <si>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</si>
  <si>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</si>
  <si>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</si>
  <si>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</si>
  <si>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</si>
  <si>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</si>
  <si>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</si>
  <si>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</si>
  <si>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</si>
  <si>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</si>
  <si>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</si>
  <si>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</si>
  <si>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</si>
  <si>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</si>
  <si>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</si>
  <si>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</si>
  <si>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</si>
  <si>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</si>
  <si>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</si>
  <si>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</si>
  <si>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</si>
  <si>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</si>
  <si>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</si>
  <si>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</si>
  <si>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</si>
  <si>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</si>
  <si>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</si>
  <si>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</si>
  <si>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</si>
  <si>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</si>
  <si>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</si>
  <si>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</si>
  <si>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</si>
  <si>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</si>
  <si>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</si>
  <si>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</si>
  <si>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</si>
  <si>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</si>
  <si>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</si>
  <si>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</si>
  <si>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</si>
  <si>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</si>
  <si>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</si>
  <si>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</si>
  <si>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</si>
  <si>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</si>
  <si>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</si>
  <si>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</si>
  <si>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</si>
  <si>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</si>
  <si>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</si>
  <si>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</si>
  <si>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</si>
  <si>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</si>
  <si>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</si>
  <si>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</si>
  <si>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</si>
  <si>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</si>
  <si>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</si>
  <si>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</si>
  <si>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</si>
  <si>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</si>
  <si>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</si>
  <si>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</si>
  <si>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</si>
  <si>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</si>
  <si>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</si>
  <si>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</si>
  <si>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</si>
  <si>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</si>
  <si>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</si>
  <si>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</si>
  <si>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</si>
  <si>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</si>
  <si>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</si>
  <si>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</si>
  <si>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</si>
  <si>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</si>
  <si>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</si>
  <si>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</si>
  <si>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</si>
  <si>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</si>
  <si>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</si>
  <si>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</si>
  <si>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</si>
  <si>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</si>
  <si>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</si>
  <si>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</si>
  <si>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</si>
  <si>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</si>
  <si>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</si>
  <si>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</si>
  <si>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</si>
  <si>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</si>
  <si>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</si>
  <si>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</si>
  <si>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</si>
  <si>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</si>
  <si>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</si>
  <si>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</si>
  <si>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</si>
  <si>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</si>
  <si>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</si>
  <si>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</si>
  <si>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</si>
  <si>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</si>
  <si>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</si>
  <si>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</si>
  <si>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Wakefield Thermal</t>
  </si>
  <si>
    <t>Bill Michaud</t>
  </si>
  <si>
    <t>bmichaud@wakefield.com</t>
  </si>
  <si>
    <t>984-298-5196</t>
  </si>
  <si>
    <t>Director of Quality</t>
  </si>
  <si>
    <t>wakefieldthermal.com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</si>
</sst>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bmichaud@wakefield.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bmichaud@wakefield.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3"/>
      <c r="B2" s="5" t="s">
        <v>837</v>
      </c>
      <c r="C2" s="3"/>
      <c r="D2" s="175"/>
      <c r="E2" s="3"/>
      <c r="F2" s="3"/>
      <c r="G2" s="25"/>
    </row>
    <row r="3" spans="1:7">
      <c r="A3" s="293"/>
      <c r="B3" s="3" t="s">
        <v>829</v>
      </c>
      <c r="C3" s="5"/>
      <c r="D3" s="176"/>
      <c r="E3" s="3"/>
      <c r="F3" s="5"/>
      <c r="G3" s="25"/>
    </row>
    <row r="4" spans="1:7" ht="15">
      <c r="A4" s="293"/>
      <c r="B4" s="30" t="s">
        <v>839</v>
      </c>
      <c r="C4" s="6"/>
      <c r="D4" s="177"/>
      <c r="E4" s="3"/>
      <c r="F4" s="6"/>
      <c r="G4" s="25"/>
    </row>
    <row r="5" spans="1:7">
      <c r="A5" s="293"/>
      <c r="B5" s="29" t="s">
        <v>1030</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840</v>
      </c>
      <c r="C9" s="296"/>
      <c r="D9" s="296"/>
      <c r="E9" s="296"/>
      <c r="F9" s="296"/>
      <c r="G9" s="25"/>
    </row>
    <row r="10" spans="1:7" ht="27" customHeight="1">
      <c r="A10" s="293"/>
      <c r="B10" s="297" t="s">
        <v>434</v>
      </c>
      <c r="C10" s="297"/>
      <c r="D10" s="297"/>
      <c r="E10" s="297"/>
      <c r="F10" s="297"/>
      <c r="G10" s="25"/>
    </row>
    <row r="11" spans="1:7" ht="27" customHeight="1">
      <c r="A11" s="293"/>
      <c r="B11" s="298"/>
      <c r="C11" s="298"/>
      <c r="D11" s="298"/>
      <c r="E11" s="298"/>
      <c r="F11" s="298"/>
      <c r="G11" s="25"/>
    </row>
    <row r="12" spans="1:7">
      <c r="A12" s="293"/>
      <c r="B12" s="31" t="s">
        <v>838</v>
      </c>
      <c r="C12" s="32" t="s">
        <v>841</v>
      </c>
      <c r="D12" s="179" t="s">
        <v>842</v>
      </c>
      <c r="E12" s="32" t="s">
        <v>608</v>
      </c>
      <c r="F12" s="32" t="s">
        <v>609</v>
      </c>
      <c r="G12" s="25"/>
    </row>
    <row r="13" spans="1:7" ht="20">
      <c r="A13" s="293"/>
      <c r="B13" s="2">
        <v>1</v>
      </c>
      <c r="C13" s="27" t="s">
        <v>1078</v>
      </c>
      <c r="D13" s="28" t="s">
        <v>866</v>
      </c>
      <c r="E13" s="163" t="s">
        <v>843</v>
      </c>
      <c r="F13" s="163"/>
      <c r="G13" s="25"/>
    </row>
    <row r="14" spans="1:7" ht="30">
      <c r="A14" s="293"/>
      <c r="B14" s="2">
        <v>2</v>
      </c>
      <c r="C14" s="27" t="s">
        <v>1078</v>
      </c>
      <c r="D14" s="28" t="s">
        <v>1015</v>
      </c>
      <c r="E14" s="163" t="s">
        <v>526</v>
      </c>
      <c r="F14" s="163" t="s">
        <v>527</v>
      </c>
      <c r="G14" s="25"/>
    </row>
    <row r="15" spans="1:7" ht="89.15" customHeight="1">
      <c r="A15" s="293"/>
      <c r="B15" s="299">
        <v>2.0099999999999998</v>
      </c>
      <c r="C15" s="302" t="s">
        <v>1078</v>
      </c>
      <c r="D15" s="305" t="s">
        <v>2229</v>
      </c>
      <c r="E15" s="164" t="s">
        <v>610</v>
      </c>
      <c r="F15" s="164" t="s">
        <v>613</v>
      </c>
      <c r="G15" s="25"/>
    </row>
    <row r="16" spans="1:7" ht="99" customHeight="1">
      <c r="A16" s="293"/>
      <c r="B16" s="300"/>
      <c r="C16" s="303"/>
      <c r="D16" s="306"/>
      <c r="E16" s="165"/>
      <c r="F16" s="165" t="s">
        <v>611</v>
      </c>
      <c r="G16" s="25"/>
    </row>
    <row r="17" spans="1:7" ht="63" customHeight="1">
      <c r="A17" s="293"/>
      <c r="B17" s="301"/>
      <c r="C17" s="304"/>
      <c r="D17" s="307"/>
      <c r="E17" s="27"/>
      <c r="F17" s="27" t="s">
        <v>612</v>
      </c>
      <c r="G17" s="25"/>
    </row>
    <row r="18" spans="1:7" ht="117" customHeight="1">
      <c r="A18" s="293"/>
      <c r="B18" s="299">
        <v>2.02</v>
      </c>
      <c r="C18" s="302" t="s">
        <v>1078</v>
      </c>
      <c r="D18" s="305" t="s">
        <v>2230</v>
      </c>
      <c r="E18" s="164" t="s">
        <v>435</v>
      </c>
      <c r="F18" s="164" t="s">
        <v>521</v>
      </c>
      <c r="G18" s="25"/>
    </row>
    <row r="19" spans="1:7" ht="71.150000000000006" customHeight="1">
      <c r="A19" s="293"/>
      <c r="B19" s="300"/>
      <c r="C19" s="303"/>
      <c r="D19" s="306"/>
      <c r="E19" s="165" t="s">
        <v>525</v>
      </c>
      <c r="F19" s="165" t="s">
        <v>436</v>
      </c>
      <c r="G19" s="25"/>
    </row>
    <row r="20" spans="1:7" ht="90.75" customHeight="1">
      <c r="A20" s="293"/>
      <c r="B20" s="300"/>
      <c r="C20" s="303"/>
      <c r="D20" s="306"/>
      <c r="E20" s="165"/>
      <c r="F20" s="165" t="s">
        <v>615</v>
      </c>
      <c r="G20" s="25"/>
    </row>
    <row r="21" spans="1:7" ht="74.25" customHeight="1">
      <c r="A21" s="293"/>
      <c r="B21" s="301"/>
      <c r="C21" s="304"/>
      <c r="D21" s="307"/>
      <c r="E21" s="27"/>
      <c r="F21" s="27" t="s">
        <v>614</v>
      </c>
      <c r="G21" s="25"/>
    </row>
    <row r="22" spans="1:7" ht="90" customHeight="1">
      <c r="A22" s="293"/>
      <c r="B22" s="311">
        <v>2.0299999999999998</v>
      </c>
      <c r="C22" s="311" t="s">
        <v>812</v>
      </c>
      <c r="D22" s="314" t="s">
        <v>2231</v>
      </c>
      <c r="E22" s="302" t="s">
        <v>433</v>
      </c>
      <c r="F22" s="164" t="s">
        <v>456</v>
      </c>
      <c r="G22" s="25"/>
    </row>
    <row r="23" spans="1:7" ht="109.5" customHeight="1">
      <c r="A23" s="293"/>
      <c r="B23" s="312"/>
      <c r="C23" s="312"/>
      <c r="D23" s="315"/>
      <c r="E23" s="303"/>
      <c r="F23" s="165" t="s">
        <v>813</v>
      </c>
      <c r="G23" s="25"/>
    </row>
    <row r="24" spans="1:7" ht="74.25" customHeight="1">
      <c r="A24" s="293"/>
      <c r="B24" s="313"/>
      <c r="C24" s="313"/>
      <c r="D24" s="316"/>
      <c r="E24" s="304"/>
      <c r="F24" s="27" t="s">
        <v>432</v>
      </c>
      <c r="G24" s="25"/>
    </row>
    <row r="25" spans="1:7" ht="72" customHeight="1">
      <c r="A25" s="293"/>
      <c r="B25" s="2" t="s">
        <v>454</v>
      </c>
      <c r="C25" s="27" t="s">
        <v>455</v>
      </c>
      <c r="D25" s="28" t="s">
        <v>2232</v>
      </c>
      <c r="E25" s="27" t="s">
        <v>2227</v>
      </c>
      <c r="F25" s="27" t="s">
        <v>457</v>
      </c>
      <c r="G25" s="25"/>
    </row>
    <row r="26" spans="1:7" ht="98.15" customHeight="1">
      <c r="A26" s="293"/>
      <c r="B26" s="308">
        <v>3</v>
      </c>
      <c r="C26" s="299" t="s">
        <v>67</v>
      </c>
      <c r="D26" s="305" t="s">
        <v>2233</v>
      </c>
      <c r="E26" s="302" t="s">
        <v>0</v>
      </c>
      <c r="F26" s="164" t="s">
        <v>61</v>
      </c>
      <c r="G26" s="25"/>
    </row>
    <row r="27" spans="1:7" ht="90" customHeight="1">
      <c r="A27" s="293"/>
      <c r="B27" s="309"/>
      <c r="C27" s="300"/>
      <c r="D27" s="306"/>
      <c r="E27" s="303"/>
      <c r="F27" s="165" t="s">
        <v>56</v>
      </c>
      <c r="G27" s="25"/>
    </row>
    <row r="28" spans="1:7" ht="19.399999999999999" customHeight="1">
      <c r="A28" s="293"/>
      <c r="B28" s="309"/>
      <c r="C28" s="300"/>
      <c r="D28" s="306"/>
      <c r="E28" s="303"/>
      <c r="F28" s="165" t="s">
        <v>57</v>
      </c>
      <c r="G28" s="25"/>
    </row>
    <row r="29" spans="1:7" ht="74.5" customHeight="1">
      <c r="A29" s="293"/>
      <c r="B29" s="309"/>
      <c r="C29" s="300"/>
      <c r="D29" s="306"/>
      <c r="E29" s="303"/>
      <c r="F29" s="165" t="s">
        <v>58</v>
      </c>
      <c r="G29" s="25"/>
    </row>
    <row r="30" spans="1:7" ht="62.5" customHeight="1">
      <c r="A30" s="293"/>
      <c r="B30" s="309"/>
      <c r="C30" s="300"/>
      <c r="D30" s="306"/>
      <c r="E30" s="303"/>
      <c r="F30" s="165" t="s">
        <v>59</v>
      </c>
      <c r="G30" s="25"/>
    </row>
    <row r="31" spans="1:7" ht="81" customHeight="1">
      <c r="A31" s="293"/>
      <c r="B31" s="309"/>
      <c r="C31" s="300"/>
      <c r="D31" s="306"/>
      <c r="E31" s="303"/>
      <c r="F31" s="165" t="s">
        <v>60</v>
      </c>
      <c r="G31" s="25"/>
    </row>
    <row r="32" spans="1:7" ht="48.75" customHeight="1">
      <c r="A32" s="293"/>
      <c r="B32" s="309"/>
      <c r="C32" s="300"/>
      <c r="D32" s="306"/>
      <c r="E32" s="303"/>
      <c r="F32" s="165" t="s">
        <v>63</v>
      </c>
      <c r="G32" s="25"/>
    </row>
    <row r="33" spans="1:7" ht="98.5" customHeight="1">
      <c r="A33" s="293"/>
      <c r="B33" s="309"/>
      <c r="C33" s="300"/>
      <c r="D33" s="306"/>
      <c r="E33" s="303"/>
      <c r="F33" s="165" t="s">
        <v>62</v>
      </c>
      <c r="G33" s="25"/>
    </row>
    <row r="34" spans="1:7" ht="89.15" customHeight="1">
      <c r="A34" s="293"/>
      <c r="B34" s="309"/>
      <c r="C34" s="300"/>
      <c r="D34" s="306"/>
      <c r="E34" s="303"/>
      <c r="F34" s="165" t="s">
        <v>64</v>
      </c>
      <c r="G34" s="25"/>
    </row>
    <row r="35" spans="1:7" ht="29.15" customHeight="1">
      <c r="A35" s="293"/>
      <c r="B35" s="309"/>
      <c r="C35" s="300"/>
      <c r="D35" s="306"/>
      <c r="E35" s="303"/>
      <c r="F35" s="165" t="s">
        <v>65</v>
      </c>
      <c r="G35" s="25"/>
    </row>
    <row r="36" spans="1:7" ht="111">
      <c r="A36" s="293"/>
      <c r="B36" s="310"/>
      <c r="C36" s="301"/>
      <c r="D36" s="307"/>
      <c r="E36" s="304"/>
      <c r="F36" s="166" t="s">
        <v>66</v>
      </c>
      <c r="G36" s="25"/>
    </row>
    <row r="37" spans="1:7" ht="100">
      <c r="A37" s="293"/>
      <c r="B37" s="141">
        <v>3.01</v>
      </c>
      <c r="C37" s="142" t="s">
        <v>67</v>
      </c>
      <c r="D37" s="28" t="s">
        <v>2234</v>
      </c>
      <c r="E37" s="167" t="s">
        <v>1316</v>
      </c>
      <c r="F37" s="168" t="s">
        <v>1420</v>
      </c>
      <c r="G37" s="25"/>
    </row>
    <row r="38" spans="1:7" ht="90">
      <c r="A38" s="293"/>
      <c r="B38" s="141">
        <v>3.02</v>
      </c>
      <c r="C38" s="142" t="s">
        <v>1349</v>
      </c>
      <c r="D38" s="28" t="s">
        <v>2235</v>
      </c>
      <c r="E38" s="167" t="s">
        <v>1364</v>
      </c>
      <c r="F38" s="168" t="s">
        <v>1421</v>
      </c>
      <c r="G38" s="25"/>
    </row>
    <row r="39" spans="1:7" ht="80">
      <c r="A39" s="293"/>
      <c r="B39" s="150">
        <v>4</v>
      </c>
      <c r="C39" s="149" t="s">
        <v>1517</v>
      </c>
      <c r="D39" s="28" t="s">
        <v>2236</v>
      </c>
      <c r="E39" s="27" t="s">
        <v>2182</v>
      </c>
      <c r="F39" s="27" t="s">
        <v>1518</v>
      </c>
      <c r="G39" s="25"/>
    </row>
    <row r="40" spans="1:7" ht="50">
      <c r="A40" s="293"/>
      <c r="B40" s="141">
        <v>4.01</v>
      </c>
      <c r="C40" s="149" t="s">
        <v>1517</v>
      </c>
      <c r="D40" s="28" t="s">
        <v>2238</v>
      </c>
      <c r="E40" s="27" t="s">
        <v>2194</v>
      </c>
      <c r="F40" s="27" t="s">
        <v>2198</v>
      </c>
      <c r="G40" s="25"/>
    </row>
    <row r="41" spans="1:7" ht="50">
      <c r="A41" s="293"/>
      <c r="B41" s="141" t="s">
        <v>2225</v>
      </c>
      <c r="C41" s="149" t="s">
        <v>1517</v>
      </c>
      <c r="D41" s="28" t="s">
        <v>2237</v>
      </c>
      <c r="E41" s="27" t="s">
        <v>2228</v>
      </c>
      <c r="F41" s="27" t="s">
        <v>2226</v>
      </c>
      <c r="G41" s="25"/>
    </row>
    <row r="42" spans="1:7" ht="50">
      <c r="A42" s="293"/>
      <c r="B42" s="141" t="s">
        <v>2259</v>
      </c>
      <c r="C42" s="149" t="s">
        <v>1517</v>
      </c>
      <c r="D42" s="28" t="s">
        <v>2264</v>
      </c>
      <c r="E42" s="27" t="s">
        <v>2227</v>
      </c>
      <c r="F42" s="27" t="s">
        <v>2260</v>
      </c>
      <c r="G42" s="25"/>
    </row>
    <row r="43" spans="1:7" ht="110">
      <c r="A43" s="293"/>
      <c r="B43" s="160">
        <v>4.0999999999999996</v>
      </c>
      <c r="C43" s="149" t="s">
        <v>2263</v>
      </c>
      <c r="D43" s="161">
        <v>42867</v>
      </c>
      <c r="E43" s="169" t="s">
        <v>2266</v>
      </c>
      <c r="F43" s="27" t="s">
        <v>2265</v>
      </c>
      <c r="G43" s="25"/>
    </row>
    <row r="44" spans="1:7" ht="70">
      <c r="A44" s="293"/>
      <c r="B44" s="160">
        <v>4.2</v>
      </c>
      <c r="C44" s="149" t="s">
        <v>2263</v>
      </c>
      <c r="D44" s="161">
        <v>42704</v>
      </c>
      <c r="E44" s="169" t="s">
        <v>2462</v>
      </c>
      <c r="F44" s="27" t="s">
        <v>2437</v>
      </c>
      <c r="G44" s="25"/>
    </row>
    <row r="45" spans="1:7" ht="130">
      <c r="A45" s="293"/>
      <c r="B45" s="202">
        <v>5</v>
      </c>
      <c r="C45" s="149" t="s">
        <v>2263</v>
      </c>
      <c r="D45" s="161">
        <v>42867</v>
      </c>
      <c r="E45" s="169" t="s">
        <v>12683</v>
      </c>
      <c r="F45" s="27" t="s">
        <v>12405</v>
      </c>
      <c r="G45" s="25"/>
    </row>
    <row r="46" spans="1:7" ht="30">
      <c r="A46" s="293"/>
      <c r="B46" s="160">
        <v>5.01</v>
      </c>
      <c r="C46" s="149" t="s">
        <v>2263</v>
      </c>
      <c r="D46" s="161">
        <v>42907</v>
      </c>
      <c r="E46" s="169" t="s">
        <v>15484</v>
      </c>
      <c r="F46" s="27" t="s">
        <v>12405</v>
      </c>
      <c r="G46" s="25"/>
    </row>
    <row r="47" spans="1:7" ht="60">
      <c r="A47" s="293"/>
      <c r="B47" s="160">
        <v>5.0999999999999996</v>
      </c>
      <c r="C47" s="149" t="s">
        <v>2263</v>
      </c>
      <c r="D47" s="161">
        <v>43070</v>
      </c>
      <c r="E47" s="169" t="s">
        <v>12893</v>
      </c>
      <c r="F47" s="27" t="s">
        <v>12894</v>
      </c>
      <c r="G47" s="25"/>
    </row>
    <row r="48" spans="1:7" ht="50">
      <c r="A48" s="293"/>
      <c r="B48" s="160">
        <v>5.1100000000000003</v>
      </c>
      <c r="C48" s="149" t="s">
        <v>13129</v>
      </c>
      <c r="D48" s="161">
        <v>43217</v>
      </c>
      <c r="E48" s="169" t="s">
        <v>13255</v>
      </c>
      <c r="F48" s="27" t="s">
        <v>13163</v>
      </c>
      <c r="G48" s="25"/>
    </row>
    <row r="49" spans="1:7" ht="50">
      <c r="A49" s="293"/>
      <c r="B49" s="160">
        <v>5.12</v>
      </c>
      <c r="C49" s="149" t="s">
        <v>13129</v>
      </c>
      <c r="D49" s="161">
        <v>43581</v>
      </c>
      <c r="E49" s="169" t="s">
        <v>13255</v>
      </c>
      <c r="F49" s="27" t="s">
        <v>13807</v>
      </c>
      <c r="G49" s="25"/>
    </row>
    <row r="50" spans="1:7" ht="70">
      <c r="A50" s="293"/>
      <c r="B50" s="202">
        <v>6</v>
      </c>
      <c r="C50" s="149" t="s">
        <v>13129</v>
      </c>
      <c r="D50" s="161">
        <v>43964</v>
      </c>
      <c r="E50" s="169" t="s">
        <v>14020</v>
      </c>
      <c r="F50" s="27" t="s">
        <v>13810</v>
      </c>
      <c r="G50" s="25"/>
    </row>
    <row r="51" spans="1:7" ht="40">
      <c r="A51" s="293"/>
      <c r="B51" s="160">
        <v>6.01</v>
      </c>
      <c r="C51" s="149" t="s">
        <v>13129</v>
      </c>
      <c r="D51" s="161">
        <v>43970</v>
      </c>
      <c r="E51" s="169" t="s">
        <v>15485</v>
      </c>
      <c r="F51" s="169" t="s">
        <v>13810</v>
      </c>
      <c r="G51" s="25"/>
    </row>
    <row r="52" spans="1:7" ht="40">
      <c r="A52" s="293"/>
      <c r="B52" s="160">
        <v>6.1</v>
      </c>
      <c r="C52" s="149" t="s">
        <v>13129</v>
      </c>
      <c r="D52" s="161">
        <v>44314</v>
      </c>
      <c r="E52" s="169" t="s">
        <v>15477</v>
      </c>
      <c r="F52" s="169" t="s">
        <v>15015</v>
      </c>
      <c r="G52" s="25"/>
    </row>
    <row r="53" spans="1:7" ht="40">
      <c r="A53" s="293"/>
      <c r="B53" s="160">
        <v>6.2</v>
      </c>
      <c r="C53" s="149" t="s">
        <v>13129</v>
      </c>
      <c r="D53" s="161">
        <v>44678</v>
      </c>
      <c r="E53" s="169" t="s">
        <v>15477</v>
      </c>
      <c r="F53" s="169" t="s">
        <v>15476</v>
      </c>
      <c r="G53" s="25"/>
    </row>
    <row r="54" spans="1:7" ht="40">
      <c r="A54" s="293"/>
      <c r="B54" s="160">
        <v>6.21</v>
      </c>
      <c r="C54" s="149" t="s">
        <v>13129</v>
      </c>
      <c r="D54" s="161">
        <v>44687</v>
      </c>
      <c r="E54" s="169" t="s">
        <v>15486</v>
      </c>
      <c r="F54" s="169" t="s">
        <v>15476</v>
      </c>
      <c r="G54" s="25"/>
    </row>
    <row r="55" spans="1:7" ht="40">
      <c r="A55" s="293"/>
      <c r="B55" s="160">
        <v>6.22</v>
      </c>
      <c r="C55" s="149" t="s">
        <v>13129</v>
      </c>
      <c r="D55" s="275">
        <v>44692</v>
      </c>
      <c r="E55" s="169" t="s">
        <v>15485</v>
      </c>
      <c r="F55" s="169" t="s">
        <v>15476</v>
      </c>
      <c r="G55" s="25"/>
    </row>
    <row r="56" spans="1:7" ht="50">
      <c r="A56" s="293"/>
      <c r="B56" s="202">
        <v>6.3</v>
      </c>
      <c r="C56" s="149" t="s">
        <v>13129</v>
      </c>
      <c r="D56" s="275">
        <v>45051</v>
      </c>
      <c r="E56" s="169" t="s">
        <v>15753</v>
      </c>
      <c r="F56" s="169" t="s">
        <v>15534</v>
      </c>
      <c r="G56" s="25"/>
    </row>
    <row r="57" spans="1:7" ht="40">
      <c r="A57" s="293"/>
      <c r="B57" s="160">
        <v>6.31</v>
      </c>
      <c r="C57" s="149" t="s">
        <v>13129</v>
      </c>
      <c r="D57" s="275">
        <v>45072</v>
      </c>
      <c r="E57" s="169" t="s">
        <v>15755</v>
      </c>
      <c r="F57" s="169" t="s">
        <v>15534</v>
      </c>
      <c r="G57" s="25"/>
    </row>
    <row r="58" spans="1:7" ht="44.5" customHeight="1">
      <c r="A58" s="293"/>
      <c r="B58" s="202">
        <v>6.4</v>
      </c>
      <c r="C58" s="149" t="s">
        <v>13129</v>
      </c>
      <c r="D58" s="275">
        <v>45408</v>
      </c>
      <c r="E58" s="169" t="s">
        <v>15757</v>
      </c>
      <c r="F58" s="169" t="s">
        <v>15756</v>
      </c>
      <c r="G58" s="25"/>
    </row>
    <row r="59" spans="1:7" ht="14" thickBot="1">
      <c r="A59" s="294"/>
      <c r="B59" s="295" t="str">
        <f ca="1">OFFSET(L!$C$1,MATCH("General"&amp;"Cpy",L!$A:$A,0)-1,SL,,)</f>
        <v>© 2024 Responsible Minerals Initiative. All rights reserved.</v>
      </c>
      <c r="C59" s="295"/>
      <c r="D59" s="295"/>
      <c r="E59" s="295"/>
      <c r="F59" s="295"/>
      <c r="G59" s="26"/>
    </row>
    <row r="60" spans="1:7" ht="14"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D5B0421-FB7E-491E-B759-5294F496279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17C7D1D-51CA-4BCF-ACB9-8675A6C17B6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4"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4"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4"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5"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4" thickBot="1">
      <c r="A33" s="75"/>
      <c r="B33" s="153"/>
      <c r="C33" s="153"/>
      <c r="D33" s="322"/>
    </row>
    <row r="34" spans="1:4" ht="14"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10" zoomScalePageLayoutView="70" workbookViewId="0">
      <selection activeCell="D21" sqref="D21:J21"/>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0" hidden="1"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15856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15857</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15858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15856</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15859</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15857</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15858</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45444</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 xml:space="preserve">Tin  </v>
      </c>
      <c r="C27" s="35"/>
      <c r="D27" s="326" t="s">
        <v>485</v>
      </c>
      <c r="E27" s="327"/>
      <c r="F27" s="12"/>
      <c r="G27" s="328"/>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26" t="s">
        <v>485</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485</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v>
      </c>
      <c r="C31" s="10"/>
      <c r="D31" s="335" t="str">
        <f ca="1">D25</f>
        <v>Answer</v>
      </c>
      <c r="E31" s="335"/>
      <c r="F31" s="18"/>
      <c r="G31" s="44" t="str">
        <f ca="1">G25</f>
        <v>Comments</v>
      </c>
      <c r="H31" s="44"/>
      <c r="I31" s="44"/>
      <c r="J31" s="83"/>
      <c r="K31" s="36"/>
      <c r="L31" s="111" t="s">
        <v>1231</v>
      </c>
      <c r="P31" s="45">
        <f>COUNTIF(D$26:D$29,"No")</f>
        <v>4</v>
      </c>
      <c r="Q31" s="45" t="str">
        <f>IF(P31=4,""," (*)")</f>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 xml:space="preserve">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v>
      </c>
      <c r="C37" s="10"/>
      <c r="D37" s="335" t="str">
        <f ca="1">D25</f>
        <v>Answer</v>
      </c>
      <c r="E37" s="335"/>
      <c r="F37" s="18"/>
      <c r="G37" s="44" t="str">
        <f ca="1">G25</f>
        <v>Comments</v>
      </c>
      <c r="H37" s="349"/>
      <c r="I37" s="349"/>
      <c r="J37" s="349"/>
      <c r="K37" s="36"/>
      <c r="L37" s="111" t="s">
        <v>1231</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v>
      </c>
      <c r="C43" s="10"/>
      <c r="D43" s="335" t="str">
        <f ca="1">D25</f>
        <v>Answer</v>
      </c>
      <c r="E43" s="335"/>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 xml:space="preserve">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 xml:space="preserve">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 xml:space="preserve">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484</v>
      </c>
      <c r="E77" s="327"/>
      <c r="F77" s="57"/>
      <c r="G77" s="354" t="s">
        <v>15860</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12372</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 hidden="1">
      <c r="B98" s="56" t="s">
        <v>486</v>
      </c>
      <c r="D98" s="282" t="str">
        <f>IF(AND(OR($D$26="Yes",$D$26=""),OR($D$32="Yes",$D$32="")),"Unknown","")</f>
        <v/>
      </c>
      <c r="E98" s="282" t="str">
        <f>IF(AND(OR($D$26="Yes",$D$26=""),OR($D$32="Yes",$D$32="")),"Greater than 75%","")</f>
        <v/>
      </c>
      <c r="G98" s="282" t="str">
        <f>IF(OR($D$27="Yes",$D$27=""),"Yes","")</f>
        <v/>
      </c>
    </row>
    <row r="99" spans="2:7" ht="15" hidden="1">
      <c r="B99" s="188">
        <v>1</v>
      </c>
      <c r="D99" s="282" t="str">
        <f>IF(AND(OR($D$27="Yes",$D$27=""),OR($D$33="Yes",$D$33="")),"Yes","")</f>
        <v/>
      </c>
      <c r="E99" s="282" t="str">
        <f>IF(AND(OR($D$26="Yes",$D$26=""),OR($D$32="Yes",$D$32="")),"Greater than 50%","")</f>
        <v/>
      </c>
      <c r="G99" s="282" t="str">
        <f>IF(OR($D$27="Yes",$D$27=""),"No","")</f>
        <v/>
      </c>
    </row>
    <row r="100" spans="2:7" ht="15" hidden="1">
      <c r="B100" s="236" t="s">
        <v>2463</v>
      </c>
      <c r="D100" s="282" t="str">
        <f>IF(AND(OR($D$27="Yes",$D$27=""),OR($D$33="Yes",$D$33="")),"No","")</f>
        <v/>
      </c>
      <c r="E100" s="282" t="str">
        <f>IF(AND(OR($D$26="Yes",$D$26=""),OR($D$32="Yes",$D$32="")),"50% or less","")</f>
        <v/>
      </c>
      <c r="G100" s="282" t="str">
        <f>IF(OR($D$28="Yes",$D$28=""),"Yes","")</f>
        <v/>
      </c>
    </row>
    <row r="101" spans="2:7" ht="15" hidden="1">
      <c r="B101" s="236" t="s">
        <v>2464</v>
      </c>
      <c r="D101" s="282" t="str">
        <f>IF(AND(OR($D$27="Yes",$D$27=""),OR($D$33="Yes",$D$33="")),"Unknown","")</f>
        <v/>
      </c>
      <c r="E101" s="282" t="str">
        <f>IF(AND(OR($D$26="Yes",$D$26=""),OR($D$32="Yes",$D$32="")),"None","")</f>
        <v/>
      </c>
      <c r="G101" s="282" t="str">
        <f>IF(OR($D$28="Yes",$D$28=""),"No","")</f>
        <v/>
      </c>
    </row>
    <row r="102" spans="2:7" ht="15" hidden="1">
      <c r="B102" s="236" t="s">
        <v>2465</v>
      </c>
      <c r="D102" s="282" t="str">
        <f>IF(AND(OR($D$28="Yes",$D$28=""),OR($D$34="Yes",$D$34="")),"Yes","")</f>
        <v/>
      </c>
      <c r="E102" s="282" t="str">
        <f>IF(AND(OR($D$27="Yes",$D$27=""),OR($D$33="Yes",$D$33="")),"100%","")</f>
        <v/>
      </c>
      <c r="G102" s="282" t="str">
        <f>IF(OR($D$29="Yes",$D$29=""),"Yes","")</f>
        <v/>
      </c>
    </row>
    <row r="103" spans="2:7" ht="15" hidden="1">
      <c r="B103" s="236" t="s">
        <v>2466</v>
      </c>
      <c r="D103" s="282" t="str">
        <f>IF(AND(OR($D$28="Yes",$D$28=""),OR($D$34="Yes",$D$34="")),"No","")</f>
        <v/>
      </c>
      <c r="E103" s="282" t="str">
        <f>IF(AND(OR($D$27="Yes",$D$27=""),OR($D$33="Yes",$D$33="")),"Greater than 90%","")</f>
        <v/>
      </c>
      <c r="G103" s="282" t="str">
        <f>IF(OR($D$29="Yes",$D$29=""),"No","")</f>
        <v/>
      </c>
    </row>
    <row r="104" spans="2:7" ht="15" hidden="1">
      <c r="B104" s="236" t="s">
        <v>487</v>
      </c>
      <c r="D104" s="282" t="str">
        <f>IF(AND(OR($D$28="Yes",$D$28=""),OR($D$34="Yes",$D$34="")),"Unknown","")</f>
        <v/>
      </c>
      <c r="E104" s="282" t="str">
        <f>IF(AND(OR($D$27="Yes",$D$27=""),OR($D$33="Yes",$D$33="")),"Greater than 75%","")</f>
        <v/>
      </c>
    </row>
    <row r="105" spans="2:7" ht="15" hidden="1">
      <c r="B105" s="236" t="s">
        <v>14954</v>
      </c>
      <c r="D105" s="282" t="str">
        <f>IF(AND(OR($D$29="Yes",$D$29=""),OR($D$35="Yes",$D$35="")),"Yes","")</f>
        <v/>
      </c>
      <c r="E105" s="282" t="str">
        <f>IF(AND(OR($D$27="Yes",$D$27=""),OR($D$33="Yes",$D$33="")),"Greater than 50%","")</f>
        <v/>
      </c>
    </row>
    <row r="106" spans="2:7" ht="15" hidden="1">
      <c r="B106" s="236" t="s">
        <v>12372</v>
      </c>
      <c r="D106" s="282" t="str">
        <f>IF(AND(OR($D$29="Yes",$D$29=""),OR($D$35="Yes",$D$35="")),"No","")</f>
        <v/>
      </c>
      <c r="E106" s="282" t="str">
        <f>IF(AND(OR($D$27="Yes",$D$27=""),OR($D$33="Yes",$D$33="")),"50% or less","")</f>
        <v/>
      </c>
    </row>
    <row r="107" spans="2:7" ht="15" hidden="1">
      <c r="B107" s="236" t="s">
        <v>485</v>
      </c>
      <c r="D107" s="282" t="str">
        <f>IF(AND(OR($D$29="Yes",$D$29=""),OR($D$35="Yes",$D$35="")),"Unknown","")</f>
        <v/>
      </c>
      <c r="E107" s="282" t="str">
        <f>IF(AND(OR($D$27="Yes",$D$27=""),OR($D$33="Yes",$D$33="")),"None","")</f>
        <v/>
      </c>
    </row>
    <row r="108" spans="2:7" ht="15" hidden="1">
      <c r="B108" s="236" t="s">
        <v>13946</v>
      </c>
      <c r="E108" s="282" t="str">
        <f>IF(AND(OR($D$28="Yes",$D$28=""),OR($D$34="Yes",$D$34="")),"100%","")</f>
        <v/>
      </c>
    </row>
    <row r="109" spans="2:7" ht="15" hidden="1">
      <c r="B109" s="236" t="s">
        <v>13948</v>
      </c>
      <c r="E109" s="282" t="str">
        <f>IF(AND(OR($D$28="Yes",$D$28=""),OR($D$34="Yes",$D$34="")),"Greater than 90%","")</f>
        <v/>
      </c>
    </row>
    <row r="110" spans="2:7" ht="15" hidden="1">
      <c r="B110" s="236" t="s">
        <v>13949</v>
      </c>
      <c r="E110" s="282" t="str">
        <f>IF(AND(OR($D$28="Yes",$D$28=""),OR($D$34="Yes",$D$34="")),"Greater than 75%","")</f>
        <v/>
      </c>
    </row>
    <row r="111" spans="2:7" ht="1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788EE84E-8864-46E9-B744-87B650F08E5C}"/>
    <hyperlink ref="D20" r:id="rId4" xr:uid="{FF10BB23-B1A4-4C0A-AC55-9A2A0B9CA712}"/>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A5" sqref="A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49999999999999"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49999999999999"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4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4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4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4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4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4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4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4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4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4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4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4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90A70AD-3979-4478-81A8-19E0C8EF3BE8}"/>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3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41">
      <c r="A4" s="90" t="str">
        <f ca="1">Declaration!B8</f>
        <v>Company Name (*):</v>
      </c>
      <c r="B4" s="89" t="str">
        <f>Declaration!D8</f>
        <v>Wakefield Thermal</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Bill Michaud</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bmichaud@wakefield.com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984-298-5196</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Bill Michaud</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bmichaud@wakefield.com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45444</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800</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 xml:space="preserve">Tin  </v>
      </c>
      <c r="B15" s="89" t="str">
        <f>Declaration!D27</f>
        <v>No</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v>
      </c>
      <c r="B18" s="92"/>
      <c r="C18" s="92"/>
      <c r="D18" s="96"/>
      <c r="E18" s="20" t="s">
        <v>798</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 xml:space="preserve">Tin  </v>
      </c>
      <c r="B20" s="89">
        <f>IF($B$15="Yes",Declaration!D33,0)</f>
        <v>0</v>
      </c>
      <c r="C20" s="89" t="str">
        <f ca="1">IF(H20=1,J20,I20)</f>
        <v>Complete</v>
      </c>
      <c r="D20" s="97" t="str">
        <f>IF(H20=1,"Click here to answer question 2 for Tin","")</f>
        <v/>
      </c>
      <c r="E20" s="20" t="s">
        <v>797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797</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 xml:space="preserve">Tin  </v>
      </c>
      <c r="B25" s="89">
        <f>IF(AND($B$15="Yes",$B$20="Yes"),Declaration!D39,0)</f>
        <v>0</v>
      </c>
      <c r="C25" s="89" t="str">
        <f ca="1">IF(H25=1,J25,I25)</f>
        <v>Complete</v>
      </c>
      <c r="D25" s="97" t="str">
        <f>IF(H25=1,"Click here to answer question 3 for Tin","")</f>
        <v/>
      </c>
      <c r="E25" s="20" t="s">
        <v>797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 xml:space="preserve">5) Does 100 percent of the 3TG (necessary to the functionality or production of your products) originate from recycled or scrap sources? </v>
      </c>
      <c r="B33" s="92"/>
      <c r="C33" s="92"/>
      <c r="D33" s="96"/>
      <c r="E33" s="20" t="s">
        <v>1295</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 xml:space="preserve">Tin  </v>
      </c>
      <c r="B35" s="89">
        <f>IF(AND($B$15="Yes",$B$20="Yes"),Declaration!D51,0)</f>
        <v>0</v>
      </c>
      <c r="C35" s="89" t="str">
        <f ca="1">IF(H35=1,J35,I35)</f>
        <v>Complete</v>
      </c>
      <c r="D35" s="260" t="str">
        <f>IF(H35=1,"Click here to answer question 5 for Tin","")</f>
        <v/>
      </c>
      <c r="E35" s="20" t="s">
        <v>1295</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 xml:space="preserve">6) What percentage of relevant suppliers have provided a response to your supply chain survey? </v>
      </c>
      <c r="B38" s="92"/>
      <c r="C38" s="92"/>
      <c r="D38" s="96"/>
      <c r="E38" s="20" t="s">
        <v>797</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 xml:space="preserve">Tin  </v>
      </c>
      <c r="B40" s="268">
        <f>IF(AND($B$15="Yes",$B$20="Yes"),Declaration!D57,0)</f>
        <v>0</v>
      </c>
      <c r="C40" s="89" t="str">
        <f ca="1">IF(H40=1,J40,I40)</f>
        <v>Complete</v>
      </c>
      <c r="D40" s="261" t="str">
        <f>IF(H40=1,"Click here to answer question 6 for Tin","")</f>
        <v/>
      </c>
      <c r="E40" s="20" t="s">
        <v>796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 xml:space="preserve">7) Have you identified all of the smelters supplying the 3TG to your supply chain? </v>
      </c>
      <c r="B43" s="92"/>
      <c r="C43" s="92"/>
      <c r="D43" s="96"/>
      <c r="E43" s="20" t="s">
        <v>798</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 xml:space="preserve">Tin  </v>
      </c>
      <c r="B45" s="89">
        <f>IF(AND($B$15="Yes",$B$20="Yes"),Declaration!D63,0)</f>
        <v>0</v>
      </c>
      <c r="C45" s="89" t="str">
        <f ca="1">IF(H45=1,J45,I45)</f>
        <v>Complete</v>
      </c>
      <c r="D45" s="260" t="str">
        <f>IF(H45=1,"Click here to answer question 7 for Tin","")</f>
        <v/>
      </c>
      <c r="E45" s="20" t="s">
        <v>1291</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 xml:space="preserve">8) Has all applicable smelter information received by your company been reported in this declaration? </v>
      </c>
      <c r="B48" s="92"/>
      <c r="C48" s="92"/>
      <c r="D48" s="96"/>
      <c r="E48" s="20" t="s">
        <v>799</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 xml:space="preserve">Tin  </v>
      </c>
      <c r="B50" s="89">
        <f>IF(AND($B$15="Yes",$B$20="Yes"),Declaration!D69,0)</f>
        <v>0</v>
      </c>
      <c r="C50" s="89" t="str">
        <f ca="1">IF(H50=1,J50,I50)</f>
        <v>Complete</v>
      </c>
      <c r="D50" s="261" t="str">
        <f>IF(H50=1,"Click here to answer question 8 for Tin","")</f>
        <v/>
      </c>
      <c r="E50" s="20" t="s">
        <v>797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437</v>
      </c>
      <c r="F53" s="93"/>
      <c r="G53" s="93"/>
      <c r="H53" s="93"/>
    </row>
    <row r="54" spans="1:10" ht="41">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1295</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1295</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wakefieldthermal.com</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v>
      </c>
      <c r="B57" s="89" t="str">
        <f>Declaration!D79</f>
        <v>Yes</v>
      </c>
      <c r="C57" s="89" t="str">
        <f t="shared" ca="1" si="10"/>
        <v>Complete</v>
      </c>
      <c r="D57" s="95" t="str">
        <f>IF(H57=1,"Click here to answer question (C)","")</f>
        <v/>
      </c>
      <c r="E57" s="20" t="s">
        <v>1295</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v>
      </c>
      <c r="B58" s="89" t="str">
        <f>Declaration!D81</f>
        <v>Yes</v>
      </c>
      <c r="C58" s="89" t="str">
        <f t="shared" ca="1" si="10"/>
        <v>Complete</v>
      </c>
      <c r="D58" s="95" t="str">
        <f>IF(H58=1,"Click here to answer question (D)","")</f>
        <v/>
      </c>
      <c r="E58" s="20" t="s">
        <v>1295</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v>
      </c>
      <c r="B59" s="89" t="str">
        <f>Declaration!D83</f>
        <v>Yes, using other format (describe)</v>
      </c>
      <c r="C59" s="89" t="str">
        <f t="shared" ca="1" si="10"/>
        <v>Complete</v>
      </c>
      <c r="D59" s="95" t="str">
        <f>IF(H59=1,"Click here to answer question (E)","")</f>
        <v/>
      </c>
      <c r="E59" s="20" t="s">
        <v>1295</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1295</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1295</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1295</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1835</v>
      </c>
      <c r="B66" s="89"/>
      <c r="C66" s="89" t="str">
        <f t="shared" ca="1" si="13"/>
        <v>Complete</v>
      </c>
      <c r="D66" s="95" t="str">
        <f>IF(H66=0,"","Click here to provide smelter information")</f>
        <v/>
      </c>
      <c r="E66" s="20" t="s">
        <v>797</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4"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2024 Responsible Minerals Initiative. All rights reserved.</v>
      </c>
      <c r="C2006" s="396"/>
      <c r="D2006" s="396"/>
      <c r="E2006" s="279"/>
    </row>
    <row r="2007" spans="1:5" ht="14"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1">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37.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0.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0.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0.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0.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0.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1">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1">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7.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0.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0.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48.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1.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0.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91.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55">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6">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6">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0.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8">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08">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08">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1.5">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6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3">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8.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1.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0.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7">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7.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4">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1">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4.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1.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7.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1">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2">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89">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6">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0.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02.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10.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48.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48.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97">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4.5">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0.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7">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7.5">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0.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1">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89">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3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48.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7.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08">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9.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08">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48.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08">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0">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56.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1">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02.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5.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0.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5">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40.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0.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40.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9">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0.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7">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7">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7">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7">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7">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7">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27">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7">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7">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7">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7">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7">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0.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0.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4">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0.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4">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0.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0.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0.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0.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0.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67.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67.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67.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67.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67.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67.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4">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67.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0.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4">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4">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4">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0.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0.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0.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0.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4">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4">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4.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0.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0.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0.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0.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0.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1">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7.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7.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Alesha Garrett</cp:lastModifiedBy>
  <cp:lastPrinted>2015-04-21T20:47:43Z</cp:lastPrinted>
  <dcterms:created xsi:type="dcterms:W3CDTF">2010-06-21T21:00:23Z</dcterms:created>
  <dcterms:modified xsi:type="dcterms:W3CDTF">2024-10-08T18:24:29Z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